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m_hirsova_spucr_cz/Documents/VZ 2023/Pobočka Strakonice/NPO/VN1 a HPC2 Chlum u Blatné/05_Zadávací dokumentace/Moje/Přílohy/Příloha č.07 Soupis stavebních prací, dodávek a služeb/"/>
    </mc:Choice>
  </mc:AlternateContent>
  <xr:revisionPtr revIDLastSave="0" documentId="11_4AA83F4E4126FAE7E0D13383BC7F101153890357" xr6:coauthVersionLast="47" xr6:coauthVersionMax="47" xr10:uidLastSave="{00000000-0000-0000-0000-000000000000}"/>
  <bookViews>
    <workbookView xWindow="28680" yWindow="-120" windowWidth="29040" windowHeight="15840" firstSheet="3" activeTab="8" xr2:uid="{00000000-000D-0000-FFFF-FFFF00000000}"/>
  </bookViews>
  <sheets>
    <sheet name="Rekapitulace stavby" sheetId="1" r:id="rId1"/>
    <sheet name="01 - SO 01.1 Hráz" sheetId="2" r:id="rId2"/>
    <sheet name="01 (1) - SO 01.2.1 Výpust..." sheetId="3" r:id="rId3"/>
    <sheet name="02 - SO 01.2.2 Výpust ved..." sheetId="4" r:id="rId4"/>
    <sheet name="03 - SO 01.3 Přelivy" sheetId="5" r:id="rId5"/>
    <sheet name="04 - SO 01.4 Pláň nádrže" sheetId="6" r:id="rId6"/>
    <sheet name="05 - SO 01.5 Tůně" sheetId="7" r:id="rId7"/>
    <sheet name="06 - SO 01.6 Meze" sheetId="8" r:id="rId8"/>
    <sheet name="08 - VRN" sheetId="9" r:id="rId9"/>
  </sheets>
  <definedNames>
    <definedName name="_xlnm._FilterDatabase" localSheetId="1" hidden="1">'01 - SO 01.1 Hráz'!$C$121:$K$181</definedName>
    <definedName name="_xlnm._FilterDatabase" localSheetId="2" hidden="1">'01 (1) - SO 01.2.1 Výpust...'!$C$124:$K$194</definedName>
    <definedName name="_xlnm._FilterDatabase" localSheetId="3" hidden="1">'02 - SO 01.2.2 Výpust ved...'!$C$123:$K$184</definedName>
    <definedName name="_xlnm._FilterDatabase" localSheetId="4" hidden="1">'03 - SO 01.3 Přelivy'!$C$120:$K$155</definedName>
    <definedName name="_xlnm._FilterDatabase" localSheetId="5" hidden="1">'04 - SO 01.4 Pláň nádrže'!$C$117:$K$170</definedName>
    <definedName name="_xlnm._FilterDatabase" localSheetId="6" hidden="1">'05 - SO 01.5 Tůně'!$C$120:$K$157</definedName>
    <definedName name="_xlnm._FilterDatabase" localSheetId="7" hidden="1">'06 - SO 01.6 Meze'!$C$117:$K$148</definedName>
    <definedName name="_xlnm._FilterDatabase" localSheetId="8" hidden="1">'08 - VRN'!$C$119:$K$136</definedName>
    <definedName name="_xlnm.Print_Titles" localSheetId="1">'01 - SO 01.1 Hráz'!$121:$121</definedName>
    <definedName name="_xlnm.Print_Titles" localSheetId="2">'01 (1) - SO 01.2.1 Výpust...'!$124:$124</definedName>
    <definedName name="_xlnm.Print_Titles" localSheetId="3">'02 - SO 01.2.2 Výpust ved...'!$123:$123</definedName>
    <definedName name="_xlnm.Print_Titles" localSheetId="4">'03 - SO 01.3 Přelivy'!$120:$120</definedName>
    <definedName name="_xlnm.Print_Titles" localSheetId="5">'04 - SO 01.4 Pláň nádrže'!$117:$117</definedName>
    <definedName name="_xlnm.Print_Titles" localSheetId="6">'05 - SO 01.5 Tůně'!$120:$120</definedName>
    <definedName name="_xlnm.Print_Titles" localSheetId="7">'06 - SO 01.6 Meze'!$117:$117</definedName>
    <definedName name="_xlnm.Print_Titles" localSheetId="8">'08 - VRN'!$119:$119</definedName>
    <definedName name="_xlnm.Print_Titles" localSheetId="0">'Rekapitulace stavby'!$92:$92</definedName>
    <definedName name="_xlnm.Print_Area" localSheetId="1">'01 - SO 01.1 Hráz'!$C$4:$J$76,'01 - SO 01.1 Hráz'!$C$82:$J$103,'01 - SO 01.1 Hráz'!$C$109:$J$181</definedName>
    <definedName name="_xlnm.Print_Area" localSheetId="2">'01 (1) - SO 01.2.1 Výpust...'!$C$4:$J$76,'01 (1) - SO 01.2.1 Výpust...'!$C$82:$J$106,'01 (1) - SO 01.2.1 Výpust...'!$C$112:$J$194</definedName>
    <definedName name="_xlnm.Print_Area" localSheetId="3">'02 - SO 01.2.2 Výpust ved...'!$C$4:$J$76,'02 - SO 01.2.2 Výpust ved...'!$C$82:$J$105,'02 - SO 01.2.2 Výpust ved...'!$C$111:$J$184</definedName>
    <definedName name="_xlnm.Print_Area" localSheetId="4">'03 - SO 01.3 Přelivy'!$C$4:$J$76,'03 - SO 01.3 Přelivy'!$C$82:$J$102,'03 - SO 01.3 Přelivy'!$C$108:$J$155</definedName>
    <definedName name="_xlnm.Print_Area" localSheetId="5">'04 - SO 01.4 Pláň nádrže'!$C$4:$J$76,'04 - SO 01.4 Pláň nádrže'!$C$82:$J$99,'04 - SO 01.4 Pláň nádrže'!$C$105:$J$170</definedName>
    <definedName name="_xlnm.Print_Area" localSheetId="6">'05 - SO 01.5 Tůně'!$C$4:$J$76,'05 - SO 01.5 Tůně'!$C$82:$J$102,'05 - SO 01.5 Tůně'!$C$108:$J$157</definedName>
    <definedName name="_xlnm.Print_Area" localSheetId="7">'06 - SO 01.6 Meze'!$C$4:$J$76,'06 - SO 01.6 Meze'!$C$82:$J$99,'06 - SO 01.6 Meze'!$C$105:$J$148</definedName>
    <definedName name="_xlnm.Print_Area" localSheetId="8">'08 - VRN'!$C$4:$J$76,'08 - VRN'!$C$82:$J$101,'08 - VRN'!$C$107:$J$136</definedName>
    <definedName name="_xlnm.Print_Area" localSheetId="0">'Rekapitulace stavby'!$D$4:$AO$76,'Rekapitulace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 s="1"/>
  <c r="J35" i="9"/>
  <c r="AX102" i="1" s="1"/>
  <c r="BI134" i="9"/>
  <c r="BH134" i="9"/>
  <c r="BG134" i="9"/>
  <c r="BF134" i="9"/>
  <c r="T134" i="9"/>
  <c r="T133" i="9"/>
  <c r="R134" i="9"/>
  <c r="R133" i="9"/>
  <c r="P134" i="9"/>
  <c r="P133" i="9" s="1"/>
  <c r="BI132" i="9"/>
  <c r="BH132" i="9"/>
  <c r="BG132" i="9"/>
  <c r="BF132" i="9"/>
  <c r="T132" i="9"/>
  <c r="T131" i="9"/>
  <c r="R132" i="9"/>
  <c r="R131" i="9"/>
  <c r="P132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F114" i="9"/>
  <c r="E112" i="9"/>
  <c r="F89" i="9"/>
  <c r="E87" i="9"/>
  <c r="J24" i="9"/>
  <c r="E24" i="9"/>
  <c r="J92" i="9"/>
  <c r="J23" i="9"/>
  <c r="J21" i="9"/>
  <c r="E21" i="9"/>
  <c r="J116" i="9" s="1"/>
  <c r="J20" i="9"/>
  <c r="J18" i="9"/>
  <c r="E18" i="9"/>
  <c r="F117" i="9" s="1"/>
  <c r="J17" i="9"/>
  <c r="J15" i="9"/>
  <c r="E15" i="9"/>
  <c r="F116" i="9"/>
  <c r="J14" i="9"/>
  <c r="J12" i="9"/>
  <c r="J114" i="9" s="1"/>
  <c r="E7" i="9"/>
  <c r="E110" i="9"/>
  <c r="J37" i="8"/>
  <c r="J36" i="8"/>
  <c r="AY101" i="1" s="1"/>
  <c r="J35" i="8"/>
  <c r="AX101" i="1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1" i="8"/>
  <c r="BH121" i="8"/>
  <c r="BG121" i="8"/>
  <c r="BF121" i="8"/>
  <c r="T121" i="8"/>
  <c r="R121" i="8"/>
  <c r="P121" i="8"/>
  <c r="F112" i="8"/>
  <c r="E110" i="8"/>
  <c r="F89" i="8"/>
  <c r="E87" i="8"/>
  <c r="J24" i="8"/>
  <c r="E24" i="8"/>
  <c r="J115" i="8" s="1"/>
  <c r="J23" i="8"/>
  <c r="J21" i="8"/>
  <c r="E21" i="8"/>
  <c r="J91" i="8" s="1"/>
  <c r="J20" i="8"/>
  <c r="J18" i="8"/>
  <c r="E18" i="8"/>
  <c r="F115" i="8"/>
  <c r="J17" i="8"/>
  <c r="J15" i="8"/>
  <c r="E15" i="8"/>
  <c r="F114" i="8" s="1"/>
  <c r="J14" i="8"/>
  <c r="J12" i="8"/>
  <c r="J112" i="8" s="1"/>
  <c r="E7" i="8"/>
  <c r="E108" i="8"/>
  <c r="J37" i="7"/>
  <c r="J36" i="7"/>
  <c r="AY100" i="1"/>
  <c r="J35" i="7"/>
  <c r="AX100" i="1" s="1"/>
  <c r="BI157" i="7"/>
  <c r="BH157" i="7"/>
  <c r="BG157" i="7"/>
  <c r="BF157" i="7"/>
  <c r="T157" i="7"/>
  <c r="T156" i="7" s="1"/>
  <c r="R157" i="7"/>
  <c r="R156" i="7"/>
  <c r="P157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T146" i="7"/>
  <c r="R147" i="7"/>
  <c r="R146" i="7"/>
  <c r="P147" i="7"/>
  <c r="P146" i="7" s="1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F115" i="7"/>
  <c r="E113" i="7"/>
  <c r="F89" i="7"/>
  <c r="E87" i="7"/>
  <c r="J24" i="7"/>
  <c r="E24" i="7"/>
  <c r="J118" i="7"/>
  <c r="J23" i="7"/>
  <c r="J21" i="7"/>
  <c r="E21" i="7"/>
  <c r="J117" i="7" s="1"/>
  <c r="J20" i="7"/>
  <c r="J18" i="7"/>
  <c r="E18" i="7"/>
  <c r="F118" i="7" s="1"/>
  <c r="J17" i="7"/>
  <c r="J15" i="7"/>
  <c r="E15" i="7"/>
  <c r="F91" i="7"/>
  <c r="J14" i="7"/>
  <c r="J12" i="7"/>
  <c r="J115" i="7" s="1"/>
  <c r="E7" i="7"/>
  <c r="E111" i="7"/>
  <c r="J37" i="6"/>
  <c r="J36" i="6"/>
  <c r="AY99" i="1" s="1"/>
  <c r="J35" i="6"/>
  <c r="AX99" i="1" s="1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F112" i="6"/>
  <c r="E110" i="6"/>
  <c r="F89" i="6"/>
  <c r="E87" i="6"/>
  <c r="J24" i="6"/>
  <c r="E24" i="6"/>
  <c r="J115" i="6"/>
  <c r="J23" i="6"/>
  <c r="J21" i="6"/>
  <c r="E21" i="6"/>
  <c r="J91" i="6" s="1"/>
  <c r="J20" i="6"/>
  <c r="J18" i="6"/>
  <c r="E18" i="6"/>
  <c r="F92" i="6" s="1"/>
  <c r="J17" i="6"/>
  <c r="J15" i="6"/>
  <c r="E15" i="6"/>
  <c r="F114" i="6"/>
  <c r="J14" i="6"/>
  <c r="J12" i="6"/>
  <c r="J89" i="6" s="1"/>
  <c r="E7" i="6"/>
  <c r="E108" i="6" s="1"/>
  <c r="J37" i="5"/>
  <c r="J36" i="5"/>
  <c r="AY98" i="1" s="1"/>
  <c r="J35" i="5"/>
  <c r="AX98" i="1" s="1"/>
  <c r="BI155" i="5"/>
  <c r="BH155" i="5"/>
  <c r="BG155" i="5"/>
  <c r="BF155" i="5"/>
  <c r="T155" i="5"/>
  <c r="T154" i="5" s="1"/>
  <c r="R155" i="5"/>
  <c r="R154" i="5" s="1"/>
  <c r="P155" i="5"/>
  <c r="P154" i="5" s="1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6" i="5"/>
  <c r="BH136" i="5"/>
  <c r="BG136" i="5"/>
  <c r="BF136" i="5"/>
  <c r="T136" i="5"/>
  <c r="T135" i="5" s="1"/>
  <c r="R136" i="5"/>
  <c r="R135" i="5" s="1"/>
  <c r="P136" i="5"/>
  <c r="P135" i="5" s="1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BI124" i="5"/>
  <c r="BH124" i="5"/>
  <c r="BG124" i="5"/>
  <c r="BF124" i="5"/>
  <c r="T124" i="5"/>
  <c r="R124" i="5"/>
  <c r="P124" i="5"/>
  <c r="F115" i="5"/>
  <c r="E113" i="5"/>
  <c r="F89" i="5"/>
  <c r="E87" i="5"/>
  <c r="J24" i="5"/>
  <c r="E24" i="5"/>
  <c r="J92" i="5" s="1"/>
  <c r="J23" i="5"/>
  <c r="J21" i="5"/>
  <c r="E21" i="5"/>
  <c r="J117" i="5" s="1"/>
  <c r="J20" i="5"/>
  <c r="J18" i="5"/>
  <c r="E18" i="5"/>
  <c r="F118" i="5"/>
  <c r="J17" i="5"/>
  <c r="J15" i="5"/>
  <c r="E15" i="5"/>
  <c r="F117" i="5" s="1"/>
  <c r="J14" i="5"/>
  <c r="J12" i="5"/>
  <c r="J89" i="5"/>
  <c r="E7" i="5"/>
  <c r="E85" i="5" s="1"/>
  <c r="J37" i="4"/>
  <c r="J36" i="4"/>
  <c r="AY97" i="1"/>
  <c r="J35" i="4"/>
  <c r="AX97" i="1"/>
  <c r="BI184" i="4"/>
  <c r="BH184" i="4"/>
  <c r="BG184" i="4"/>
  <c r="BF184" i="4"/>
  <c r="T184" i="4"/>
  <c r="T183" i="4" s="1"/>
  <c r="T182" i="4" s="1"/>
  <c r="R184" i="4"/>
  <c r="R183" i="4" s="1"/>
  <c r="R182" i="4" s="1"/>
  <c r="P184" i="4"/>
  <c r="P183" i="4"/>
  <c r="P182" i="4" s="1"/>
  <c r="BI181" i="4"/>
  <c r="BH181" i="4"/>
  <c r="BG181" i="4"/>
  <c r="BF181" i="4"/>
  <c r="T181" i="4"/>
  <c r="T180" i="4" s="1"/>
  <c r="R181" i="4"/>
  <c r="R180" i="4" s="1"/>
  <c r="P181" i="4"/>
  <c r="P180" i="4" s="1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F118" i="4"/>
  <c r="E116" i="4"/>
  <c r="F89" i="4"/>
  <c r="E87" i="4"/>
  <c r="J24" i="4"/>
  <c r="E24" i="4"/>
  <c r="J121" i="4" s="1"/>
  <c r="J23" i="4"/>
  <c r="J21" i="4"/>
  <c r="E21" i="4"/>
  <c r="J120" i="4" s="1"/>
  <c r="J20" i="4"/>
  <c r="J18" i="4"/>
  <c r="E18" i="4"/>
  <c r="F121" i="4"/>
  <c r="J17" i="4"/>
  <c r="J15" i="4"/>
  <c r="E15" i="4"/>
  <c r="F91" i="4" s="1"/>
  <c r="J14" i="4"/>
  <c r="J12" i="4"/>
  <c r="J118" i="4" s="1"/>
  <c r="E7" i="4"/>
  <c r="E114" i="4" s="1"/>
  <c r="J37" i="3"/>
  <c r="J36" i="3"/>
  <c r="AY96" i="1"/>
  <c r="J35" i="3"/>
  <c r="AX96" i="1"/>
  <c r="BI194" i="3"/>
  <c r="BH194" i="3"/>
  <c r="BG194" i="3"/>
  <c r="BF194" i="3"/>
  <c r="T194" i="3"/>
  <c r="T193" i="3" s="1"/>
  <c r="T192" i="3" s="1"/>
  <c r="R194" i="3"/>
  <c r="R193" i="3" s="1"/>
  <c r="R192" i="3" s="1"/>
  <c r="P194" i="3"/>
  <c r="P193" i="3"/>
  <c r="P192" i="3"/>
  <c r="BI191" i="3"/>
  <c r="BH191" i="3"/>
  <c r="BG191" i="3"/>
  <c r="BF191" i="3"/>
  <c r="T191" i="3"/>
  <c r="T190" i="3" s="1"/>
  <c r="R191" i="3"/>
  <c r="R190" i="3" s="1"/>
  <c r="P191" i="3"/>
  <c r="P190" i="3" s="1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92" i="3" s="1"/>
  <c r="J23" i="3"/>
  <c r="J21" i="3"/>
  <c r="E21" i="3"/>
  <c r="J121" i="3"/>
  <c r="J20" i="3"/>
  <c r="J18" i="3"/>
  <c r="E18" i="3"/>
  <c r="F92" i="3" s="1"/>
  <c r="J17" i="3"/>
  <c r="J15" i="3"/>
  <c r="E15" i="3"/>
  <c r="F121" i="3" s="1"/>
  <c r="J14" i="3"/>
  <c r="J12" i="3"/>
  <c r="J119" i="3" s="1"/>
  <c r="E7" i="3"/>
  <c r="E115" i="3" s="1"/>
  <c r="J37" i="2"/>
  <c r="J36" i="2"/>
  <c r="AY95" i="1" s="1"/>
  <c r="J35" i="2"/>
  <c r="AX95" i="1" s="1"/>
  <c r="BI181" i="2"/>
  <c r="BH181" i="2"/>
  <c r="BG181" i="2"/>
  <c r="BF181" i="2"/>
  <c r="T181" i="2"/>
  <c r="T180" i="2"/>
  <c r="R181" i="2"/>
  <c r="R180" i="2" s="1"/>
  <c r="P181" i="2"/>
  <c r="P180" i="2" s="1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BI132" i="2"/>
  <c r="BH132" i="2"/>
  <c r="BG132" i="2"/>
  <c r="BF132" i="2"/>
  <c r="J34" i="2" s="1"/>
  <c r="T132" i="2"/>
  <c r="R132" i="2"/>
  <c r="P132" i="2"/>
  <c r="BI129" i="2"/>
  <c r="BH129" i="2"/>
  <c r="BG129" i="2"/>
  <c r="F35" i="2" s="1"/>
  <c r="BF129" i="2"/>
  <c r="T129" i="2"/>
  <c r="R129" i="2"/>
  <c r="P129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/>
  <c r="J23" i="2"/>
  <c r="J21" i="2"/>
  <c r="E21" i="2"/>
  <c r="J118" i="2" s="1"/>
  <c r="J20" i="2"/>
  <c r="J18" i="2"/>
  <c r="E18" i="2"/>
  <c r="F92" i="2"/>
  <c r="J17" i="2"/>
  <c r="J15" i="2"/>
  <c r="E15" i="2"/>
  <c r="F91" i="2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BK176" i="2"/>
  <c r="BK152" i="2"/>
  <c r="J148" i="2"/>
  <c r="J145" i="2"/>
  <c r="BK134" i="9"/>
  <c r="J179" i="2"/>
  <c r="J162" i="2"/>
  <c r="BK155" i="2"/>
  <c r="AS94" i="1"/>
  <c r="J155" i="2"/>
  <c r="BK148" i="2"/>
  <c r="BK125" i="2"/>
  <c r="BK129" i="2"/>
  <c r="J194" i="3"/>
  <c r="J177" i="3"/>
  <c r="J189" i="3"/>
  <c r="BK172" i="3"/>
  <c r="BK133" i="3"/>
  <c r="BK189" i="3"/>
  <c r="BK144" i="3"/>
  <c r="BK183" i="3"/>
  <c r="BK141" i="3"/>
  <c r="BK128" i="3"/>
  <c r="BK177" i="3"/>
  <c r="BK148" i="3"/>
  <c r="J176" i="4"/>
  <c r="J160" i="4"/>
  <c r="J127" i="4"/>
  <c r="BK179" i="4"/>
  <c r="J152" i="4"/>
  <c r="BK132" i="4"/>
  <c r="J128" i="4"/>
  <c r="J155" i="4"/>
  <c r="J169" i="4"/>
  <c r="J141" i="5"/>
  <c r="J147" i="5"/>
  <c r="J144" i="5"/>
  <c r="BK144" i="5"/>
  <c r="J132" i="5"/>
  <c r="J138" i="6"/>
  <c r="BK131" i="6"/>
  <c r="BK138" i="6"/>
  <c r="J145" i="6"/>
  <c r="J137" i="6"/>
  <c r="J170" i="6"/>
  <c r="J157" i="6"/>
  <c r="J139" i="6"/>
  <c r="J123" i="6"/>
  <c r="BK147" i="7"/>
  <c r="BK155" i="7"/>
  <c r="J139" i="7"/>
  <c r="BK137" i="7"/>
  <c r="BK145" i="7"/>
  <c r="J145" i="7"/>
  <c r="BK146" i="8"/>
  <c r="J134" i="8"/>
  <c r="BK127" i="8"/>
  <c r="J144" i="8"/>
  <c r="J133" i="8"/>
  <c r="J145" i="8"/>
  <c r="BK128" i="9"/>
  <c r="BK123" i="9"/>
  <c r="J126" i="9"/>
  <c r="J130" i="9"/>
  <c r="J166" i="2"/>
  <c r="J172" i="2"/>
  <c r="BK146" i="3"/>
  <c r="J169" i="3"/>
  <c r="BK194" i="3"/>
  <c r="J184" i="4"/>
  <c r="BK141" i="4"/>
  <c r="BK177" i="4"/>
  <c r="J145" i="4"/>
  <c r="BK127" i="4"/>
  <c r="J151" i="5"/>
  <c r="J163" i="6"/>
  <c r="BK154" i="6"/>
  <c r="BK145" i="6"/>
  <c r="BK141" i="6"/>
  <c r="BK127" i="7"/>
  <c r="J142" i="8"/>
  <c r="BK143" i="8"/>
  <c r="BK126" i="9"/>
  <c r="BK127" i="9"/>
  <c r="BK181" i="2"/>
  <c r="BK166" i="2"/>
  <c r="J159" i="2"/>
  <c r="BK153" i="2"/>
  <c r="J169" i="2"/>
  <c r="J156" i="2"/>
  <c r="J153" i="2"/>
  <c r="J149" i="2"/>
  <c r="J129" i="2"/>
  <c r="J133" i="3"/>
  <c r="J183" i="3"/>
  <c r="BK159" i="3"/>
  <c r="BK156" i="3"/>
  <c r="J144" i="3"/>
  <c r="J187" i="3"/>
  <c r="J181" i="3"/>
  <c r="J172" i="3"/>
  <c r="J159" i="3"/>
  <c r="J165" i="3"/>
  <c r="BK147" i="3"/>
  <c r="BK187" i="3"/>
  <c r="J174" i="3"/>
  <c r="J132" i="3"/>
  <c r="J178" i="4"/>
  <c r="J173" i="4"/>
  <c r="BK155" i="4"/>
  <c r="BK128" i="4"/>
  <c r="J181" i="4"/>
  <c r="BK160" i="4"/>
  <c r="BK138" i="4"/>
  <c r="J143" i="4"/>
  <c r="J167" i="4"/>
  <c r="BK143" i="4"/>
  <c r="BK167" i="4"/>
  <c r="BK178" i="4"/>
  <c r="BK145" i="4"/>
  <c r="J155" i="5"/>
  <c r="BK141" i="5"/>
  <c r="J128" i="5"/>
  <c r="J133" i="5"/>
  <c r="BK150" i="5"/>
  <c r="BK151" i="5"/>
  <c r="J136" i="5"/>
  <c r="BK151" i="6"/>
  <c r="BK134" i="6"/>
  <c r="BK142" i="6"/>
  <c r="BK157" i="6"/>
  <c r="BK137" i="6"/>
  <c r="BK121" i="6"/>
  <c r="BK122" i="6"/>
  <c r="BK169" i="6"/>
  <c r="J160" i="6"/>
  <c r="J142" i="6"/>
  <c r="J131" i="6"/>
  <c r="J122" i="6"/>
  <c r="BK151" i="7"/>
  <c r="J151" i="7"/>
  <c r="J144" i="7"/>
  <c r="J155" i="7"/>
  <c r="BK157" i="7"/>
  <c r="BK139" i="7"/>
  <c r="J138" i="7"/>
  <c r="BK148" i="8"/>
  <c r="J140" i="8"/>
  <c r="BK138" i="8"/>
  <c r="J146" i="8"/>
  <c r="J147" i="8"/>
  <c r="BK139" i="8"/>
  <c r="J128" i="8"/>
  <c r="BK144" i="8"/>
  <c r="BK135" i="8"/>
  <c r="BK128" i="8"/>
  <c r="BK121" i="8"/>
  <c r="BK129" i="9"/>
  <c r="BK130" i="9"/>
  <c r="J124" i="9"/>
  <c r="J127" i="9"/>
  <c r="J123" i="9"/>
  <c r="J135" i="2"/>
  <c r="BK179" i="2"/>
  <c r="J176" i="2"/>
  <c r="J186" i="3"/>
  <c r="BK174" i="3"/>
  <c r="J128" i="3"/>
  <c r="J182" i="3"/>
  <c r="BK165" i="3"/>
  <c r="BK148" i="4"/>
  <c r="J148" i="4"/>
  <c r="BK124" i="5"/>
  <c r="BK139" i="6"/>
  <c r="BK170" i="6"/>
  <c r="J134" i="6"/>
  <c r="J157" i="7"/>
  <c r="BK140" i="8"/>
  <c r="BK145" i="8"/>
  <c r="J148" i="8"/>
  <c r="J134" i="9"/>
  <c r="BK169" i="2"/>
  <c r="J142" i="2"/>
  <c r="J181" i="2"/>
  <c r="BK162" i="2"/>
  <c r="BK156" i="2"/>
  <c r="BK149" i="2"/>
  <c r="BK142" i="2"/>
  <c r="BK145" i="2"/>
  <c r="BK181" i="3"/>
  <c r="J148" i="3"/>
  <c r="J151" i="3"/>
  <c r="BK132" i="3"/>
  <c r="BK188" i="3"/>
  <c r="J156" i="3"/>
  <c r="J177" i="4"/>
  <c r="BK169" i="4"/>
  <c r="BK152" i="4"/>
  <c r="BK184" i="4"/>
  <c r="BK164" i="4"/>
  <c r="J144" i="4"/>
  <c r="BK173" i="4"/>
  <c r="BK131" i="4"/>
  <c r="J170" i="4"/>
  <c r="BK181" i="4"/>
  <c r="J141" i="4"/>
  <c r="BK155" i="5"/>
  <c r="BK133" i="5"/>
  <c r="J124" i="5"/>
  <c r="BK132" i="5"/>
  <c r="BK128" i="5"/>
  <c r="BK160" i="6"/>
  <c r="BK123" i="6"/>
  <c r="BK148" i="6"/>
  <c r="J148" i="6"/>
  <c r="BK130" i="6"/>
  <c r="BK126" i="6"/>
  <c r="BK163" i="6"/>
  <c r="J151" i="6"/>
  <c r="J130" i="6"/>
  <c r="J147" i="7"/>
  <c r="J137" i="7"/>
  <c r="J132" i="7"/>
  <c r="BK144" i="7"/>
  <c r="J127" i="7"/>
  <c r="BK141" i="8"/>
  <c r="BK147" i="8"/>
  <c r="BK126" i="8"/>
  <c r="BK134" i="8"/>
  <c r="J139" i="8"/>
  <c r="J127" i="8"/>
  <c r="J135" i="8"/>
  <c r="J129" i="9"/>
  <c r="J128" i="9"/>
  <c r="BK125" i="9"/>
  <c r="BK159" i="2"/>
  <c r="J152" i="2"/>
  <c r="BK135" i="2"/>
  <c r="BK132" i="2"/>
  <c r="BK172" i="2"/>
  <c r="J132" i="2"/>
  <c r="J125" i="2"/>
  <c r="J191" i="3"/>
  <c r="J147" i="3"/>
  <c r="BK182" i="3"/>
  <c r="J146" i="3"/>
  <c r="J129" i="3"/>
  <c r="BK191" i="3"/>
  <c r="J188" i="3"/>
  <c r="BK169" i="3"/>
  <c r="BK129" i="3"/>
  <c r="J141" i="3"/>
  <c r="BK186" i="3"/>
  <c r="BK151" i="3"/>
  <c r="J179" i="4"/>
  <c r="BK170" i="4"/>
  <c r="J164" i="4"/>
  <c r="J131" i="4"/>
  <c r="BK144" i="4"/>
  <c r="J138" i="4"/>
  <c r="BK176" i="4"/>
  <c r="J132" i="4"/>
  <c r="J150" i="5"/>
  <c r="J134" i="5"/>
  <c r="BK134" i="5"/>
  <c r="BK147" i="5"/>
  <c r="BK136" i="5"/>
  <c r="J166" i="6"/>
  <c r="BK140" i="6"/>
  <c r="J126" i="6"/>
  <c r="BK166" i="6"/>
  <c r="J121" i="6"/>
  <c r="J141" i="6"/>
  <c r="BK129" i="6"/>
  <c r="J169" i="6"/>
  <c r="J154" i="6"/>
  <c r="J140" i="6"/>
  <c r="J129" i="6"/>
  <c r="BK154" i="7"/>
  <c r="BK124" i="7"/>
  <c r="BK132" i="7"/>
  <c r="BK138" i="7"/>
  <c r="J154" i="7"/>
  <c r="J124" i="7"/>
  <c r="BK142" i="8"/>
  <c r="BK133" i="8"/>
  <c r="J141" i="8"/>
  <c r="J138" i="8"/>
  <c r="J121" i="8"/>
  <c r="J143" i="8"/>
  <c r="J126" i="8"/>
  <c r="BK132" i="9"/>
  <c r="J132" i="9"/>
  <c r="BK124" i="9"/>
  <c r="J125" i="9"/>
  <c r="T175" i="2" l="1"/>
  <c r="R142" i="4"/>
  <c r="T120" i="6"/>
  <c r="T119" i="6"/>
  <c r="T118" i="6"/>
  <c r="T124" i="2"/>
  <c r="R165" i="2"/>
  <c r="T127" i="3"/>
  <c r="T168" i="3"/>
  <c r="T180" i="3"/>
  <c r="BK120" i="6"/>
  <c r="J120" i="6"/>
  <c r="J98" i="6" s="1"/>
  <c r="BK124" i="2"/>
  <c r="J124" i="2"/>
  <c r="J98" i="2"/>
  <c r="T154" i="2"/>
  <c r="BK175" i="2"/>
  <c r="J175" i="2" s="1"/>
  <c r="J101" i="2" s="1"/>
  <c r="BK127" i="3"/>
  <c r="R145" i="3"/>
  <c r="R180" i="3"/>
  <c r="P142" i="4"/>
  <c r="P168" i="4"/>
  <c r="T123" i="5"/>
  <c r="R124" i="2"/>
  <c r="P145" i="3"/>
  <c r="P168" i="3"/>
  <c r="BK180" i="3"/>
  <c r="J180" i="3" s="1"/>
  <c r="J102" i="3" s="1"/>
  <c r="BK123" i="5"/>
  <c r="P140" i="5"/>
  <c r="P120" i="6"/>
  <c r="P119" i="6"/>
  <c r="P118" i="6" s="1"/>
  <c r="AU99" i="1" s="1"/>
  <c r="BK123" i="7"/>
  <c r="BK122" i="7" s="1"/>
  <c r="J122" i="7" s="1"/>
  <c r="J97" i="7" s="1"/>
  <c r="J123" i="7"/>
  <c r="J98" i="7"/>
  <c r="P150" i="7"/>
  <c r="BK120" i="8"/>
  <c r="BK119" i="8"/>
  <c r="J119" i="8" s="1"/>
  <c r="J97" i="8" s="1"/>
  <c r="P122" i="9"/>
  <c r="P121" i="9"/>
  <c r="P120" i="9" s="1"/>
  <c r="AU102" i="1" s="1"/>
  <c r="P124" i="2"/>
  <c r="BK165" i="2"/>
  <c r="BK123" i="2" s="1"/>
  <c r="J123" i="2" s="1"/>
  <c r="J97" i="2" s="1"/>
  <c r="J165" i="2"/>
  <c r="J100" i="2"/>
  <c r="R175" i="2"/>
  <c r="P127" i="3"/>
  <c r="BK168" i="3"/>
  <c r="J168" i="3"/>
  <c r="J100" i="3"/>
  <c r="P180" i="3"/>
  <c r="BK126" i="4"/>
  <c r="J126" i="4"/>
  <c r="J98" i="4"/>
  <c r="T126" i="4"/>
  <c r="T125" i="4" s="1"/>
  <c r="T124" i="4" s="1"/>
  <c r="BK163" i="4"/>
  <c r="J163" i="4"/>
  <c r="J100" i="4" s="1"/>
  <c r="T163" i="4"/>
  <c r="T168" i="4"/>
  <c r="R123" i="5"/>
  <c r="BK140" i="5"/>
  <c r="J140" i="5"/>
  <c r="J100" i="5" s="1"/>
  <c r="T123" i="7"/>
  <c r="BK150" i="7"/>
  <c r="J150" i="7"/>
  <c r="J100" i="7"/>
  <c r="T120" i="8"/>
  <c r="T119" i="8" s="1"/>
  <c r="T118" i="8" s="1"/>
  <c r="R122" i="9"/>
  <c r="R121" i="9"/>
  <c r="R120" i="9"/>
  <c r="BK154" i="2"/>
  <c r="J154" i="2" s="1"/>
  <c r="J99" i="2" s="1"/>
  <c r="P165" i="2"/>
  <c r="P175" i="2"/>
  <c r="BK145" i="3"/>
  <c r="J145" i="3"/>
  <c r="J99" i="3" s="1"/>
  <c r="R168" i="3"/>
  <c r="P173" i="3"/>
  <c r="R173" i="3"/>
  <c r="R126" i="4"/>
  <c r="T142" i="4"/>
  <c r="R163" i="4"/>
  <c r="R168" i="4"/>
  <c r="P123" i="5"/>
  <c r="P122" i="5"/>
  <c r="P121" i="5" s="1"/>
  <c r="AU98" i="1" s="1"/>
  <c r="T140" i="5"/>
  <c r="R120" i="6"/>
  <c r="R119" i="6"/>
  <c r="R118" i="6"/>
  <c r="R123" i="7"/>
  <c r="R150" i="7"/>
  <c r="R120" i="8"/>
  <c r="R119" i="8"/>
  <c r="R118" i="8"/>
  <c r="BK122" i="9"/>
  <c r="J122" i="9" s="1"/>
  <c r="J98" i="9" s="1"/>
  <c r="T122" i="9"/>
  <c r="T121" i="9"/>
  <c r="T120" i="9" s="1"/>
  <c r="P154" i="2"/>
  <c r="R154" i="2"/>
  <c r="T165" i="2"/>
  <c r="R127" i="3"/>
  <c r="R126" i="3"/>
  <c r="R125" i="3"/>
  <c r="T145" i="3"/>
  <c r="BK173" i="3"/>
  <c r="J173" i="3" s="1"/>
  <c r="J101" i="3" s="1"/>
  <c r="T173" i="3"/>
  <c r="P126" i="4"/>
  <c r="BK142" i="4"/>
  <c r="J142" i="4" s="1"/>
  <c r="J99" i="4" s="1"/>
  <c r="P163" i="4"/>
  <c r="BK168" i="4"/>
  <c r="J168" i="4"/>
  <c r="J101" i="4"/>
  <c r="R140" i="5"/>
  <c r="P123" i="7"/>
  <c r="P122" i="7" s="1"/>
  <c r="P121" i="7" s="1"/>
  <c r="AU100" i="1" s="1"/>
  <c r="T150" i="7"/>
  <c r="P120" i="8"/>
  <c r="P119" i="8"/>
  <c r="P118" i="8"/>
  <c r="AU101" i="1"/>
  <c r="BK193" i="3"/>
  <c r="J193" i="3"/>
  <c r="J105" i="3" s="1"/>
  <c r="BK131" i="9"/>
  <c r="J131" i="9" s="1"/>
  <c r="J99" i="9" s="1"/>
  <c r="BK133" i="9"/>
  <c r="J133" i="9"/>
  <c r="J100" i="9" s="1"/>
  <c r="BK190" i="3"/>
  <c r="J190" i="3"/>
  <c r="J103" i="3"/>
  <c r="BK135" i="5"/>
  <c r="J135" i="5"/>
  <c r="J99" i="5" s="1"/>
  <c r="BK154" i="5"/>
  <c r="J154" i="5" s="1"/>
  <c r="J101" i="5" s="1"/>
  <c r="BK156" i="7"/>
  <c r="J156" i="7"/>
  <c r="J101" i="7" s="1"/>
  <c r="BK180" i="2"/>
  <c r="J180" i="2"/>
  <c r="J102" i="2"/>
  <c r="BK180" i="4"/>
  <c r="J180" i="4"/>
  <c r="J102" i="4" s="1"/>
  <c r="BK183" i="4"/>
  <c r="BK182" i="4" s="1"/>
  <c r="J182" i="4" s="1"/>
  <c r="J103" i="4" s="1"/>
  <c r="BK146" i="7"/>
  <c r="J146" i="7" s="1"/>
  <c r="J99" i="7" s="1"/>
  <c r="E85" i="9"/>
  <c r="F92" i="9"/>
  <c r="J117" i="9"/>
  <c r="BE124" i="9"/>
  <c r="BE126" i="9"/>
  <c r="BE129" i="9"/>
  <c r="BK118" i="8"/>
  <c r="J118" i="8"/>
  <c r="J96" i="8"/>
  <c r="J120" i="8"/>
  <c r="J98" i="8" s="1"/>
  <c r="J89" i="9"/>
  <c r="F91" i="9"/>
  <c r="J91" i="9"/>
  <c r="BE123" i="9"/>
  <c r="BE125" i="9"/>
  <c r="BE127" i="9"/>
  <c r="BE128" i="9"/>
  <c r="BE130" i="9"/>
  <c r="BE132" i="9"/>
  <c r="BE134" i="9"/>
  <c r="E85" i="8"/>
  <c r="F91" i="8"/>
  <c r="BE135" i="8"/>
  <c r="BE139" i="8"/>
  <c r="BE143" i="8"/>
  <c r="J89" i="8"/>
  <c r="F92" i="8"/>
  <c r="J114" i="8"/>
  <c r="BE133" i="8"/>
  <c r="BE138" i="8"/>
  <c r="BE142" i="8"/>
  <c r="BE146" i="8"/>
  <c r="J92" i="8"/>
  <c r="BE126" i="8"/>
  <c r="BE127" i="8"/>
  <c r="BE128" i="8"/>
  <c r="BE140" i="8"/>
  <c r="BE141" i="8"/>
  <c r="BE144" i="8"/>
  <c r="BE121" i="8"/>
  <c r="BE134" i="8"/>
  <c r="BE145" i="8"/>
  <c r="BE147" i="8"/>
  <c r="BE148" i="8"/>
  <c r="E85" i="7"/>
  <c r="BE139" i="7"/>
  <c r="J89" i="7"/>
  <c r="J91" i="7"/>
  <c r="F92" i="7"/>
  <c r="F117" i="7"/>
  <c r="BE127" i="7"/>
  <c r="BE132" i="7"/>
  <c r="BE138" i="7"/>
  <c r="BE144" i="7"/>
  <c r="BE151" i="7"/>
  <c r="BE155" i="7"/>
  <c r="BE157" i="7"/>
  <c r="BE124" i="7"/>
  <c r="BE147" i="7"/>
  <c r="BE137" i="7"/>
  <c r="BK119" i="6"/>
  <c r="J119" i="6"/>
  <c r="J97" i="6" s="1"/>
  <c r="J92" i="7"/>
  <c r="BE154" i="7"/>
  <c r="BE145" i="7"/>
  <c r="J123" i="5"/>
  <c r="J98" i="5"/>
  <c r="J92" i="6"/>
  <c r="F115" i="6"/>
  <c r="BE121" i="6"/>
  <c r="BE122" i="6"/>
  <c r="BE137" i="6"/>
  <c r="BE139" i="6"/>
  <c r="BE140" i="6"/>
  <c r="BE148" i="6"/>
  <c r="BE154" i="6"/>
  <c r="BE157" i="6"/>
  <c r="BE163" i="6"/>
  <c r="BE166" i="6"/>
  <c r="BE169" i="6"/>
  <c r="BE170" i="6"/>
  <c r="BE130" i="6"/>
  <c r="BE134" i="6"/>
  <c r="BE142" i="6"/>
  <c r="BE151" i="6"/>
  <c r="E85" i="6"/>
  <c r="J112" i="6"/>
  <c r="BE129" i="6"/>
  <c r="BE160" i="6"/>
  <c r="F91" i="6"/>
  <c r="BE123" i="6"/>
  <c r="BE126" i="6"/>
  <c r="J114" i="6"/>
  <c r="BE138" i="6"/>
  <c r="BE141" i="6"/>
  <c r="BE145" i="6"/>
  <c r="BE131" i="6"/>
  <c r="J183" i="4"/>
  <c r="J104" i="4" s="1"/>
  <c r="J91" i="5"/>
  <c r="E111" i="5"/>
  <c r="J118" i="5"/>
  <c r="J115" i="5"/>
  <c r="BE132" i="5"/>
  <c r="BE147" i="5"/>
  <c r="BE150" i="5"/>
  <c r="BE155" i="5"/>
  <c r="F91" i="5"/>
  <c r="BE141" i="5"/>
  <c r="F92" i="5"/>
  <c r="BE133" i="5"/>
  <c r="BE144" i="5"/>
  <c r="BE151" i="5"/>
  <c r="BE124" i="5"/>
  <c r="BE128" i="5"/>
  <c r="BE134" i="5"/>
  <c r="BE136" i="5"/>
  <c r="J91" i="4"/>
  <c r="F120" i="4"/>
  <c r="BE144" i="4"/>
  <c r="BE145" i="4"/>
  <c r="BE167" i="4"/>
  <c r="BE179" i="4"/>
  <c r="E85" i="4"/>
  <c r="BE131" i="4"/>
  <c r="BE160" i="4"/>
  <c r="J92" i="4"/>
  <c r="BE152" i="4"/>
  <c r="BE173" i="4"/>
  <c r="BE177" i="4"/>
  <c r="J127" i="3"/>
  <c r="J98" i="3"/>
  <c r="J89" i="4"/>
  <c r="F92" i="4"/>
  <c r="BE127" i="4"/>
  <c r="BE141" i="4"/>
  <c r="BE181" i="4"/>
  <c r="BE128" i="4"/>
  <c r="BE138" i="4"/>
  <c r="BE148" i="4"/>
  <c r="BE170" i="4"/>
  <c r="BE132" i="4"/>
  <c r="BE143" i="4"/>
  <c r="BE155" i="4"/>
  <c r="BE164" i="4"/>
  <c r="BE178" i="4"/>
  <c r="BE169" i="4"/>
  <c r="BE176" i="4"/>
  <c r="BE184" i="4"/>
  <c r="J91" i="3"/>
  <c r="F122" i="3"/>
  <c r="BE146" i="3"/>
  <c r="BE148" i="3"/>
  <c r="BE156" i="3"/>
  <c r="BE172" i="3"/>
  <c r="BE183" i="3"/>
  <c r="BE189" i="3"/>
  <c r="J89" i="3"/>
  <c r="BE133" i="3"/>
  <c r="BE194" i="3"/>
  <c r="J122" i="3"/>
  <c r="BE147" i="3"/>
  <c r="BE181" i="3"/>
  <c r="E85" i="3"/>
  <c r="F91" i="3"/>
  <c r="BE151" i="3"/>
  <c r="BE159" i="3"/>
  <c r="BE129" i="3"/>
  <c r="BE174" i="3"/>
  <c r="BE128" i="3"/>
  <c r="BE144" i="3"/>
  <c r="BE165" i="3"/>
  <c r="BE177" i="3"/>
  <c r="BE182" i="3"/>
  <c r="BE186" i="3"/>
  <c r="BE187" i="3"/>
  <c r="BE191" i="3"/>
  <c r="BE132" i="3"/>
  <c r="BE141" i="3"/>
  <c r="BE169" i="3"/>
  <c r="BE188" i="3"/>
  <c r="F118" i="2"/>
  <c r="J89" i="2"/>
  <c r="J92" i="2"/>
  <c r="F119" i="2"/>
  <c r="BE125" i="2"/>
  <c r="BE129" i="2"/>
  <c r="BE135" i="2"/>
  <c r="BE145" i="2"/>
  <c r="BE166" i="2"/>
  <c r="BE169" i="2"/>
  <c r="E85" i="2"/>
  <c r="BE172" i="2"/>
  <c r="J91" i="2"/>
  <c r="BE132" i="2"/>
  <c r="BE142" i="2"/>
  <c r="BE148" i="2"/>
  <c r="BE149" i="2"/>
  <c r="BE152" i="2"/>
  <c r="BE153" i="2"/>
  <c r="BE155" i="2"/>
  <c r="BE156" i="2"/>
  <c r="BE159" i="2"/>
  <c r="BE162" i="2"/>
  <c r="BE176" i="2"/>
  <c r="BE179" i="2"/>
  <c r="BE181" i="2"/>
  <c r="AW95" i="1"/>
  <c r="BB95" i="1"/>
  <c r="F36" i="2"/>
  <c r="BC95" i="1" s="1"/>
  <c r="F36" i="4"/>
  <c r="BC97" i="1"/>
  <c r="F34" i="6"/>
  <c r="BA99" i="1"/>
  <c r="F37" i="7"/>
  <c r="BD100" i="1"/>
  <c r="J34" i="9"/>
  <c r="AW102" i="1"/>
  <c r="F37" i="2"/>
  <c r="BD95" i="1"/>
  <c r="J34" i="5"/>
  <c r="AW98" i="1" s="1"/>
  <c r="F36" i="7"/>
  <c r="BC100" i="1"/>
  <c r="F37" i="8"/>
  <c r="BD101" i="1"/>
  <c r="F35" i="3"/>
  <c r="BB96" i="1"/>
  <c r="F35" i="5"/>
  <c r="BB98" i="1"/>
  <c r="F36" i="3"/>
  <c r="BC96" i="1"/>
  <c r="F37" i="5"/>
  <c r="BD98" i="1" s="1"/>
  <c r="F37" i="6"/>
  <c r="BD99" i="1" s="1"/>
  <c r="F35" i="8"/>
  <c r="BB101" i="1"/>
  <c r="F34" i="3"/>
  <c r="BA96" i="1"/>
  <c r="F34" i="5"/>
  <c r="BA98" i="1"/>
  <c r="J34" i="6"/>
  <c r="AW99" i="1"/>
  <c r="F34" i="8"/>
  <c r="BA101" i="1" s="1"/>
  <c r="F35" i="9"/>
  <c r="BB102" i="1" s="1"/>
  <c r="F37" i="3"/>
  <c r="BD96" i="1"/>
  <c r="F35" i="4"/>
  <c r="BB97" i="1"/>
  <c r="F35" i="6"/>
  <c r="BB99" i="1"/>
  <c r="F36" i="8"/>
  <c r="BC101" i="1"/>
  <c r="F34" i="2"/>
  <c r="BA95" i="1" s="1"/>
  <c r="J34" i="3"/>
  <c r="AW96" i="1" s="1"/>
  <c r="J34" i="4"/>
  <c r="AW97" i="1"/>
  <c r="F34" i="4"/>
  <c r="BA97" i="1"/>
  <c r="F37" i="4"/>
  <c r="BD97" i="1"/>
  <c r="F36" i="6"/>
  <c r="BC99" i="1"/>
  <c r="J34" i="7"/>
  <c r="AW100" i="1" s="1"/>
  <c r="F34" i="7"/>
  <c r="BA100" i="1" s="1"/>
  <c r="J34" i="8"/>
  <c r="AW101" i="1"/>
  <c r="F37" i="9"/>
  <c r="BD102" i="1"/>
  <c r="F36" i="9"/>
  <c r="BC102" i="1"/>
  <c r="F36" i="5"/>
  <c r="BC98" i="1"/>
  <c r="F35" i="7"/>
  <c r="BB100" i="1" s="1"/>
  <c r="F34" i="9"/>
  <c r="BA102" i="1" s="1"/>
  <c r="BK125" i="4" l="1"/>
  <c r="J125" i="4" s="1"/>
  <c r="J97" i="4" s="1"/>
  <c r="T122" i="7"/>
  <c r="T121" i="7"/>
  <c r="R122" i="7"/>
  <c r="R121" i="7"/>
  <c r="BK122" i="5"/>
  <c r="BK121" i="5" s="1"/>
  <c r="J121" i="5" s="1"/>
  <c r="J30" i="5" s="1"/>
  <c r="AG98" i="1" s="1"/>
  <c r="AN98" i="1" s="1"/>
  <c r="P126" i="3"/>
  <c r="P125" i="3"/>
  <c r="AU96" i="1" s="1"/>
  <c r="BK126" i="3"/>
  <c r="J126" i="3" s="1"/>
  <c r="J97" i="3" s="1"/>
  <c r="T126" i="3"/>
  <c r="T125" i="3"/>
  <c r="T122" i="5"/>
  <c r="T121" i="5"/>
  <c r="P125" i="4"/>
  <c r="P124" i="4"/>
  <c r="AU97" i="1" s="1"/>
  <c r="T123" i="2"/>
  <c r="T122" i="2" s="1"/>
  <c r="R122" i="5"/>
  <c r="R121" i="5" s="1"/>
  <c r="P123" i="2"/>
  <c r="P122" i="2"/>
  <c r="AU95" i="1"/>
  <c r="R125" i="4"/>
  <c r="R124" i="4"/>
  <c r="R123" i="2"/>
  <c r="R122" i="2"/>
  <c r="BK192" i="3"/>
  <c r="J192" i="3"/>
  <c r="J104" i="3" s="1"/>
  <c r="BK121" i="9"/>
  <c r="BK120" i="9" s="1"/>
  <c r="J120" i="9" s="1"/>
  <c r="J96" i="9" s="1"/>
  <c r="BK121" i="7"/>
  <c r="J121" i="7"/>
  <c r="J96" i="7"/>
  <c r="BK118" i="6"/>
  <c r="J118" i="6"/>
  <c r="J30" i="6" s="1"/>
  <c r="AG99" i="1" s="1"/>
  <c r="BK124" i="4"/>
  <c r="J124" i="4"/>
  <c r="BK122" i="2"/>
  <c r="J122" i="2"/>
  <c r="J30" i="2" s="1"/>
  <c r="AG95" i="1" s="1"/>
  <c r="F33" i="3"/>
  <c r="AZ96" i="1"/>
  <c r="F33" i="6"/>
  <c r="AZ99" i="1"/>
  <c r="BA94" i="1"/>
  <c r="W30" i="1" s="1"/>
  <c r="J33" i="2"/>
  <c r="AV95" i="1"/>
  <c r="AT95" i="1"/>
  <c r="F33" i="7"/>
  <c r="AZ100" i="1" s="1"/>
  <c r="BB94" i="1"/>
  <c r="AX94" i="1"/>
  <c r="J33" i="3"/>
  <c r="AV96" i="1" s="1"/>
  <c r="AT96" i="1" s="1"/>
  <c r="F33" i="8"/>
  <c r="AZ101" i="1" s="1"/>
  <c r="J30" i="4"/>
  <c r="AG97" i="1"/>
  <c r="F33" i="5"/>
  <c r="AZ98" i="1"/>
  <c r="J33" i="5"/>
  <c r="AV98" i="1"/>
  <c r="AT98" i="1"/>
  <c r="J33" i="7"/>
  <c r="AV100" i="1" s="1"/>
  <c r="AT100" i="1" s="1"/>
  <c r="J33" i="9"/>
  <c r="AV102" i="1" s="1"/>
  <c r="AT102" i="1" s="1"/>
  <c r="F33" i="4"/>
  <c r="AZ97" i="1"/>
  <c r="J30" i="8"/>
  <c r="AG101" i="1"/>
  <c r="F33" i="9"/>
  <c r="AZ102" i="1"/>
  <c r="BD94" i="1"/>
  <c r="W33" i="1" s="1"/>
  <c r="F33" i="2"/>
  <c r="AZ95" i="1"/>
  <c r="J33" i="6"/>
  <c r="AV99" i="1"/>
  <c r="AT99" i="1" s="1"/>
  <c r="J33" i="4"/>
  <c r="AV97" i="1"/>
  <c r="AT97" i="1"/>
  <c r="J33" i="8"/>
  <c r="AV101" i="1"/>
  <c r="AT101" i="1" s="1"/>
  <c r="BC94" i="1"/>
  <c r="W32" i="1" s="1"/>
  <c r="BK125" i="3" l="1"/>
  <c r="J125" i="3" s="1"/>
  <c r="J96" i="3" s="1"/>
  <c r="J122" i="5"/>
  <c r="J97" i="5"/>
  <c r="J96" i="5"/>
  <c r="J121" i="9"/>
  <c r="J97" i="9"/>
  <c r="AN101" i="1"/>
  <c r="J39" i="8"/>
  <c r="AN99" i="1"/>
  <c r="J96" i="6"/>
  <c r="J39" i="6"/>
  <c r="AN97" i="1"/>
  <c r="J96" i="4"/>
  <c r="J39" i="5"/>
  <c r="J39" i="4"/>
  <c r="AN95" i="1"/>
  <c r="J96" i="2"/>
  <c r="J39" i="2"/>
  <c r="AU94" i="1"/>
  <c r="J30" i="9"/>
  <c r="AG102" i="1" s="1"/>
  <c r="W31" i="1"/>
  <c r="J30" i="7"/>
  <c r="AG100" i="1" s="1"/>
  <c r="AN100" i="1" s="1"/>
  <c r="AW94" i="1"/>
  <c r="AK30" i="1" s="1"/>
  <c r="AZ94" i="1"/>
  <c r="W29" i="1" s="1"/>
  <c r="AY94" i="1"/>
  <c r="J39" i="9" l="1"/>
  <c r="J39" i="7"/>
  <c r="AN102" i="1"/>
  <c r="J30" i="3"/>
  <c r="AG96" i="1"/>
  <c r="AN96" i="1" s="1"/>
  <c r="AV94" i="1"/>
  <c r="AK29" i="1" s="1"/>
  <c r="J39" i="3" l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<sst xmlns="http://schemas.openxmlformats.org/spreadsheetml/2006/main" count="4877" uniqueCount="475">
  <si>
    <t>Export Komplet</t>
  </si>
  <si>
    <t/>
  </si>
  <si>
    <t>2.0</t>
  </si>
  <si>
    <t>ZAMOK</t>
  </si>
  <si>
    <t>False</t>
  </si>
  <si>
    <t>{8c027c3c-f14e-423b-b365-00c6c9f08e83}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</si>
  <si>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</si>
  <si>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</si>
  <si>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</si>
  <si>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</si>
  <si>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</si>
  <si>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</si>
  <si>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</si>
  <si>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</si>
  <si>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</si>
  <si>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</si>
  <si>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</si>
  <si>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2022-04-01 - Chlum u Blatné - rybník_odemčený</t>
  </si>
  <si>
    <t>KSO:</t>
  </si>
  <si>
    <t>CC-CZ:</t>
  </si>
  <si>
    <t>Místo:</t>
  </si>
  <si>
    <t xml:space="preserve"> </t>
  </si>
  <si>
    <t>Datum:</t>
  </si>
  <si>
    <t>16. 6. 2023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</si>
  <si>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</si>
  <si>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</si>
  <si>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</si>
  <si>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</si>
  <si>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</si>
  <si>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</si>
  <si>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</si>
  <si>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</si>
  <si>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</si>
  <si>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</si>
  <si>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</si>
  <si>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</si>
  <si>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</si>
  <si>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</si>
  <si>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</si>
  <si>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</si>
  <si>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</si>
  <si>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</si>
  <si>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</si>
  <si>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</si>
  <si>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</si>
  <si>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</si>
  <si>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</si>
  <si>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</si>
  <si>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</si>
  <si>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</si>
  <si>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</si>
  <si>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</si>
  <si>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</si>
  <si>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</si>
  <si>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</si>
  <si>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</si>
  <si>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</si>
  <si>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</si>
  <si>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</si>
  <si>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</si>
  <si>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</si>
  <si>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</si>
  <si>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</si>
  <si>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</si>
  <si>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</si>
  <si>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</si>
  <si>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</si>
  <si>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</si>
  <si>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</si>
  <si>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</si>
  <si>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</si>
  <si>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</si>
  <si>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</si>
  <si>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</si>
  <si>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</si>
  <si>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</si>
  <si>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</si>
  <si>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</si>
  <si>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SO 01.1 Hráz</t>
  </si>
  <si>
    <t>STA</t>
  </si>
  <si>
    <t>1</t>
  </si>
  <si>
    <t>{c92d587d-521e-4aad-9805-fd5d8bfcaa0a}</t>
  </si>
  <si>
    <t>2</t>
  </si>
  <si>
    <t>01 (1)</t>
  </si>
  <si>
    <t>SO 01.2.1 Výpust hlavní</t>
  </si>
  <si>
    <t>{edae987a-0185-459f-8900-6915b0c81596}</t>
  </si>
  <si>
    <t>02</t>
  </si>
  <si>
    <t>SO 01.2.2 Výpust ved...</t>
  </si>
  <si>
    <t>{51ea3c39-eff8-4e85-ace4-d7fa804b022d}</t>
  </si>
  <si>
    <t>03</t>
  </si>
  <si>
    <t>SO 01.3 Přelivy</t>
  </si>
  <si>
    <t>{3a5433f7-e5c5-4f21-a611-623888c9f861}</t>
  </si>
  <si>
    <t>04</t>
  </si>
  <si>
    <t>SO 01.4 Pláň nádrže</t>
  </si>
  <si>
    <t>{7ef49cfc-0a54-4a37-ac3b-d7075db05b59}</t>
  </si>
  <si>
    <t>05</t>
  </si>
  <si>
    <t>SO 01.5 Tůně</t>
  </si>
  <si>
    <t>{7f2ecd8f-f1d2-442e-aaae-6167a2eb1bfd}</t>
  </si>
  <si>
    <t>06</t>
  </si>
  <si>
    <t>SO 01.6 Meze</t>
  </si>
  <si>
    <t>{e8cdd971-d34f-4535-a8bf-1e2684b88205}</t>
  </si>
  <si>
    <t>08</t>
  </si>
  <si>
    <t>VRN</t>
  </si>
  <si>
    <t>{423bf046-a95a-44a6-a2ac-7037a4008afe}</t>
  </si>
  <si>
    <t>KRYCÍ LIST SOUPISU PRACÍ</t>
  </si>
  <si>
    <t>Objekt:</t>
  </si>
  <si>
    <t>01 - SO 01.1 Hráz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</si>
  <si>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</si>
  <si>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</si>
  <si>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</si>
  <si>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</si>
  <si>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</si>
  <si>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</si>
  <si>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</si>
  <si>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</si>
  <si>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</si>
  <si>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</si>
  <si>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</si>
  <si>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</si>
  <si>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</si>
  <si>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</si>
  <si>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</si>
  <si>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</si>
  <si>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</si>
  <si>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</si>
  <si>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</si>
  <si>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</si>
  <si>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</si>
  <si>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</si>
  <si>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</si>
  <si>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</si>
  <si>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</si>
  <si>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</si>
  <si>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</si>
  <si>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</si>
  <si>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</si>
  <si>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</si>
  <si>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organické vrstvy plochy přes 500 m2 tl vrstvy do 200 mm strojně</t>
  </si>
  <si>
    <t>m2</t>
  </si>
  <si>
    <t>4</t>
  </si>
  <si>
    <t>VV</t>
  </si>
  <si>
    <t>"hráz" 1902,3/0,3</t>
  </si>
  <si>
    <t>"sjezd loviště, přístup k hrázi" 100/0,08</t>
  </si>
  <si>
    <t>Součet</t>
  </si>
  <si>
    <t>124253101</t>
  </si>
  <si>
    <t>Vykopávky pro koryta vodotečí v hornině třídy těžitelnosti I skupiny 3 objem do 1000 m3 strojně</t>
  </si>
  <si>
    <t>m3</t>
  </si>
  <si>
    <t>"dle kub. listu" 500</t>
  </si>
  <si>
    <t>3</t>
  </si>
  <si>
    <t>162351103</t>
  </si>
  <si>
    <t>Vodorovné přemístění přes 50 do 500 m výkopku/sypaniny z horniny třídy těžitelnosti I skupiny 1 až 3</t>
  </si>
  <si>
    <t>6</t>
  </si>
  <si>
    <t>171251201</t>
  </si>
  <si>
    <t>Uložení sypaniny na skládky nebo meziskládky</t>
  </si>
  <si>
    <t>8</t>
  </si>
  <si>
    <t>"ornice z objektu polní cesta HPC2" (1432-667)*0,15</t>
  </si>
  <si>
    <t>"odkopávky  z objektu polní cesta HPC2" 2073,5</t>
  </si>
  <si>
    <t>"hloubení rýh z objektu polní cesta HPC2" 163,56-72</t>
  </si>
  <si>
    <t>"výkop hráz" 500</t>
  </si>
  <si>
    <t>"ornice" 1902,3+100</t>
  </si>
  <si>
    <t>5</t>
  </si>
  <si>
    <t>172153103</t>
  </si>
  <si>
    <t>Zřízení těsnicího jádra nebo vrstvy š přes 3 m z hornin třídy těžitelnosti I a II skupiny 1 až 4 zhutněných do 95% PS C</t>
  </si>
  <si>
    <t>10</t>
  </si>
  <si>
    <t>"dle kub. listu" 10522+350</t>
  </si>
  <si>
    <t>181301106</t>
  </si>
  <si>
    <t>Rozprostření ornice tl vrstvy do 400 mm pl do 500 m2 v rovině nebo ve svahu do 1:5</t>
  </si>
  <si>
    <t>12</t>
  </si>
  <si>
    <t>"dle kub. listu" 2600</t>
  </si>
  <si>
    <t>7</t>
  </si>
  <si>
    <t>181411121</t>
  </si>
  <si>
    <t>Založení lučního trávníku výsevem plochy do 1000 m2 v rovině a ve svahu do 1:5</t>
  </si>
  <si>
    <t>14</t>
  </si>
  <si>
    <t>M</t>
  </si>
  <si>
    <t>00572470</t>
  </si>
  <si>
    <t>osivo směs travní univerzál</t>
  </si>
  <si>
    <t>kg</t>
  </si>
  <si>
    <t>16</t>
  </si>
  <si>
    <t>2600*0,035 "Přepočtené koeficientem množství</t>
  </si>
  <si>
    <t>9</t>
  </si>
  <si>
    <t>181951112</t>
  </si>
  <si>
    <t>Úprava pláně v hornině třídy těžitelnosti I skupiny 1 až 3 se zhutněním strojně</t>
  </si>
  <si>
    <t>18</t>
  </si>
  <si>
    <t>182251101</t>
  </si>
  <si>
    <t>Svahování násypů</t>
  </si>
  <si>
    <t>20</t>
  </si>
  <si>
    <t>Svislé a kompletní konstrukce</t>
  </si>
  <si>
    <t>11</t>
  </si>
  <si>
    <t>355911912</t>
  </si>
  <si>
    <t>Mtž + dod půlenýho žlabu HDPE DN 200</t>
  </si>
  <si>
    <t>m</t>
  </si>
  <si>
    <t>22</t>
  </si>
  <si>
    <t>380311642</t>
  </si>
  <si>
    <t>Kompletní konstrukce ČOV, nádrží, vodojemů nebo kanálů z betonu prostého tř. C 16/20 tl přes 150 do 300 mm</t>
  </si>
  <si>
    <t>24</t>
  </si>
  <si>
    <t>"betonový stabilizační hřeb" 300</t>
  </si>
  <si>
    <t>13</t>
  </si>
  <si>
    <t>380311862</t>
  </si>
  <si>
    <t>Kompletní konstrukce ČOV, nádrží, vodojemů nebo kanálů z betonu prostého tř. C 25/30 tl přes 150 do 300 mm</t>
  </si>
  <si>
    <t>26</t>
  </si>
  <si>
    <t>"optický kabel" 1*0,1*11</t>
  </si>
  <si>
    <t>380361011</t>
  </si>
  <si>
    <t>Výztuž kompletních konstrukcí ČOV, nádrží nebo vodojemů ze svařovaných sítí KARI</t>
  </si>
  <si>
    <t>t</t>
  </si>
  <si>
    <t>28</t>
  </si>
  <si>
    <t>1*11*2,11*1,2*0,001</t>
  </si>
  <si>
    <t>Vodorovné konstrukce</t>
  </si>
  <si>
    <t>451571111</t>
  </si>
  <si>
    <t>Lože pod dlažby ze štěrkopísku vrstva tl do 100 mm</t>
  </si>
  <si>
    <t>30</t>
  </si>
  <si>
    <t>"pod kamenný zához" 2500</t>
  </si>
  <si>
    <t>462513161</t>
  </si>
  <si>
    <t>Zához z lomového kamene záhozového hmotnost kamenů do 500 kg bez výplně</t>
  </si>
  <si>
    <t>32</t>
  </si>
  <si>
    <t>"dle kub. listu" 1000</t>
  </si>
  <si>
    <t>17</t>
  </si>
  <si>
    <t>462514169</t>
  </si>
  <si>
    <t>Příplatek za urovnání líce záhozu z lomového kamene záhozového přes 500 kg</t>
  </si>
  <si>
    <t>34</t>
  </si>
  <si>
    <t>"dle kub. listu" 2500</t>
  </si>
  <si>
    <t>Komunikace pozemní</t>
  </si>
  <si>
    <t>564811111</t>
  </si>
  <si>
    <t>Podklad ze štěrkodrtě ŠD 0/32 plochy přes 100 m2 tl 50 mm</t>
  </si>
  <si>
    <t>36</t>
  </si>
  <si>
    <t>"dle kub. listu" 1900</t>
  </si>
  <si>
    <t>19</t>
  </si>
  <si>
    <t>564861111</t>
  </si>
  <si>
    <t>Podklad ze štěrkodrtě ŠD 0/63 plochy přes 100 m2 tl 200 mm</t>
  </si>
  <si>
    <t>38</t>
  </si>
  <si>
    <t>998</t>
  </si>
  <si>
    <t>Přesun hmot</t>
  </si>
  <si>
    <t>998321011</t>
  </si>
  <si>
    <t>Přesun hmot pro hráze přehradní zemní a kamenité</t>
  </si>
  <si>
    <t>40</t>
  </si>
  <si>
    <t>01 (1) - SO 01.2.1 Výpust hlavní</t>
  </si>
  <si>
    <t xml:space="preserve">    8 - Trubní vedení</t>
  </si>
  <si>
    <t>PSV - Práce a dodávky PSV</t>
  </si>
  <si>
    <t xml:space="preserve">    767 - Konstrukce zámečnické</t>
  </si>
  <si>
    <t>115001105</t>
  </si>
  <si>
    <t>Převedení vody potrubím DN do 600</t>
  </si>
  <si>
    <t>115101201</t>
  </si>
  <si>
    <t>Čerpání vody na dopravní výšku do 10 m průměrný přítok do 500 l/min</t>
  </si>
  <si>
    <t>hod</t>
  </si>
  <si>
    <t>"předpoklad" 9*14</t>
  </si>
  <si>
    <t>115101301</t>
  </si>
  <si>
    <t>Pohotovost čerpací soupravy pro dopravní výšku do 10 m přítok do 500 l/min</t>
  </si>
  <si>
    <t>den</t>
  </si>
  <si>
    <t>124253102</t>
  </si>
  <si>
    <t>Vykopávky pro koryta vodotečí v hornině třídy těžitelnosti I, skupiny 3 objem do 5000 m3 strojně</t>
  </si>
  <si>
    <t>"potrubí" 1,5*17*2</t>
  </si>
  <si>
    <t>"základy" 1*0,8*2+1,8*0,9*2</t>
  </si>
  <si>
    <t>"ostruha" 0,6*0,8*2</t>
  </si>
  <si>
    <t>"kam. zához" 10*0,5</t>
  </si>
  <si>
    <t>"kádiště + sjezd" 750*0,5</t>
  </si>
  <si>
    <t>"zeď kádište" 0,6*0,8*10</t>
  </si>
  <si>
    <t>"dle kub. listu" 441,</t>
  </si>
  <si>
    <t>320101111R</t>
  </si>
  <si>
    <t>Osazení betonových a železobetonových prefabrikátů - požerák</t>
  </si>
  <si>
    <t>kpl</t>
  </si>
  <si>
    <t>111</t>
  </si>
  <si>
    <t>prefabrikovaný požerák 600/600 výška=3,5m vč. uzamykatelného poklopu</t>
  </si>
  <si>
    <t>380321221</t>
  </si>
  <si>
    <t>Kompletní konstrukce ČOV, nádrží, vodojemů, žlabů nebo kanálů ze ŽB tř. C 8/10 tl přes 80 do 150 mm</t>
  </si>
  <si>
    <t>"podkladní beton pod požerák" 0,3</t>
  </si>
  <si>
    <t>380321553</t>
  </si>
  <si>
    <t>Kompletní konstrukce ČOV, nádrží, vodojemů, žlabů nebo kanálů ze ŽB tř. C 20/25 tl přes 300 mm</t>
  </si>
  <si>
    <t>"bet. patka schodiště" 0,5*0,6*1,5</t>
  </si>
  <si>
    <t>"bet. patka" 1*1,5*1,8</t>
  </si>
  <si>
    <t>"ostruha" 0,6*0,8*1,5</t>
  </si>
  <si>
    <t>380326123</t>
  </si>
  <si>
    <t>Kompletní konstrukce ČOV, nádrží ze ŽB se zvýšenými nároky na prostředí tř. C 25/30 tl nad 300 mm</t>
  </si>
  <si>
    <t>"základ požeráku" 1,8*0,9*1,5+0,3*1,8*1,5</t>
  </si>
  <si>
    <t>380356211</t>
  </si>
  <si>
    <t>Bednění kompletních konstrukcí ČOV, nádrží nebo vodojemů omítaných ploch rovinných zřízení</t>
  </si>
  <si>
    <t>"bet. patka schodiště" 0,5*0,6*2+0,6*1,5*2</t>
  </si>
  <si>
    <t>"bet. patka" 1*1,5*2+1*1,8*2</t>
  </si>
  <si>
    <t>"ostruha" 0,6*0,8*2+0,8*1,5*2</t>
  </si>
  <si>
    <t>"základ požeráku" 1,8*0,9*2+0,9*1,5*2+0,3*1,8*2+1,8*1,5*2</t>
  </si>
  <si>
    <t>380361002</t>
  </si>
  <si>
    <t>Výztuž kompletních konstrukcí ČOV, nádrží nebo vodojemů z betonářské oceli 11 375</t>
  </si>
  <si>
    <t>0,3*1,8*1,5 *140*0,001</t>
  </si>
  <si>
    <t>10*0,5</t>
  </si>
  <si>
    <t>"kádiště + sjezd" 750*0,3</t>
  </si>
  <si>
    <t>Trubní vedení</t>
  </si>
  <si>
    <t>871390410</t>
  </si>
  <si>
    <t>Montáž kanalizačního potrubí korugovaného SN 10 z polypropylenu DN 400</t>
  </si>
  <si>
    <t>28617047</t>
  </si>
  <si>
    <t>trubka kanalizační PP korugovaná DN 400x6000mm SN10</t>
  </si>
  <si>
    <t>899623161</t>
  </si>
  <si>
    <t>Obetonování potrubí nebo zdiva stok betonem prostým tř. C 20/25 v otevřeném výkopu</t>
  </si>
  <si>
    <t>"potrubí" 1,4*0,7*17</t>
  </si>
  <si>
    <t>8999111268</t>
  </si>
  <si>
    <t>Osazení + dodávka  dřevěné dluže</t>
  </si>
  <si>
    <t>42</t>
  </si>
  <si>
    <t>8999111269</t>
  </si>
  <si>
    <t>Osazení + dodávka  vtokové česle ocelové 500*500 mm</t>
  </si>
  <si>
    <t>kus</t>
  </si>
  <si>
    <t>44</t>
  </si>
  <si>
    <t>23</t>
  </si>
  <si>
    <t>8999111270</t>
  </si>
  <si>
    <t>Osazení + dodávka  prefa trám před požerák dl. 1,5</t>
  </si>
  <si>
    <t>46</t>
  </si>
  <si>
    <t>8999111271</t>
  </si>
  <si>
    <t>Kamenné schodiště do betonu C25/30 XC4 XF4 se spárováním cementovou maltou vč. KARI sítě  viz výkres D.8.15</t>
  </si>
  <si>
    <t>48</t>
  </si>
  <si>
    <t>25</t>
  </si>
  <si>
    <t>50</t>
  </si>
  <si>
    <t>PSV</t>
  </si>
  <si>
    <t>Práce a dodávky PSV</t>
  </si>
  <si>
    <t>767</t>
  </si>
  <si>
    <t>Konstrukce zámečnické</t>
  </si>
  <si>
    <t>767161223</t>
  </si>
  <si>
    <t>Montáž + dod zábradlí rovného dvoutrubkovéh v= 1,1 m z profilové oceli vč. lávky š. 1200 mm viz výkres D.8.16</t>
  </si>
  <si>
    <t>52</t>
  </si>
  <si>
    <t>02 - SO 01.2.2 Výpust ved...</t>
  </si>
  <si>
    <t>"potrubí" 1,5*19*2</t>
  </si>
  <si>
    <t>"základy" 1*0,8*1,8*2+1,8*0,9*2</t>
  </si>
  <si>
    <t>"kam. zához - schody " 26*0,5</t>
  </si>
  <si>
    <t>"dle kub. listu" 77,08</t>
  </si>
  <si>
    <t>"podkladní beton pod požerák" 0,3+0,3</t>
  </si>
  <si>
    <t>"základ požeráku" 1,8*0,9*1,5*2+0,3*1,8*1,5*2</t>
  </si>
  <si>
    <t>"základ požeráku" 1,8*0,9*4+0,9*1,5*4+0,3*1,8*4+1,8*1,5*4</t>
  </si>
  <si>
    <t>0,3*1,8*1,5 *140*0,001*2</t>
  </si>
  <si>
    <t>26*0,5</t>
  </si>
  <si>
    <t>871370410</t>
  </si>
  <si>
    <t>Montáž kanalizačního potrubí korugovaného SN 10 z polypropylenu DN 300</t>
  </si>
  <si>
    <t>28617046</t>
  </si>
  <si>
    <t>trubka kanalizační PP korugovaná DN 300x6000mm SN10</t>
  </si>
  <si>
    <t>19*1,015 "Přepočtené koeficientem množství</t>
  </si>
  <si>
    <t>"potrubí" 1,2*0,6*19</t>
  </si>
  <si>
    <t>Osazení + dodávka  prefa trám před požerák dl. 0,8 m</t>
  </si>
  <si>
    <t>8999111273</t>
  </si>
  <si>
    <t>Osazení + dodávka  dřevěná palisáda dl. 2*4m dl. tyčoviny 1-1,5m</t>
  </si>
  <si>
    <t>Montáž + dod zábradlí rovného dvoutrubkovéh v= 1,1 m z profilové oceli vč. lávky š. 600 mm viz výkres D8.16</t>
  </si>
  <si>
    <t>03 - SO 01.3 Přelivy</t>
  </si>
  <si>
    <t>"odtok, stoka přeliv VN1" 259,2/0,2</t>
  </si>
  <si>
    <t>"odtoková stoka rybníček - tůň2" 75/0,2</t>
  </si>
  <si>
    <t>"odtok, stoka přeliv VN1" 516</t>
  </si>
  <si>
    <t>"odtoková stoka rybníček - tůň2" 30</t>
  </si>
  <si>
    <t>380311753</t>
  </si>
  <si>
    <t>Kompletní konstrukce ČOV, nádrží, vodojemů nebo kanálů z betonu prostého tř. C 20/25 XC4 tl přes 300 mm</t>
  </si>
  <si>
    <t>"bet. prah stávající nádrž dl. 13 m" 5</t>
  </si>
  <si>
    <t>"bet. prah VN1 dl. 74m" 25</t>
  </si>
  <si>
    <t>"dle kub. listu" 12</t>
  </si>
  <si>
    <t>"dle kub. listu" 40</t>
  </si>
  <si>
    <t>463211153</t>
  </si>
  <si>
    <t>Rovnanina objemu přes 3 m3 z lomového kamene tříděného hm přes 200 do 500 kg s urovnáním líce</t>
  </si>
  <si>
    <t>4632111531R</t>
  </si>
  <si>
    <t>Osazení místních vystupujících kamenů v 0,5-0,8m</t>
  </si>
  <si>
    <t>4632111532R</t>
  </si>
  <si>
    <t>Lomový odval</t>
  </si>
  <si>
    <t>"odtokové koryto tůně 2 " 250*0,2</t>
  </si>
  <si>
    <t>04 - SO 01.4 Pláň nádrže</t>
  </si>
  <si>
    <t>111211232</t>
  </si>
  <si>
    <t>Snesení listnatého klestu D přes 30 cm ve svahu do 1:3</t>
  </si>
  <si>
    <t>111251103</t>
  </si>
  <si>
    <t>Odstranění křovin a stromů průměru kmene do 100 mm i s kořeny sklonu terénu do 1:5 z celkové plochy přes 500 m2 strojně</t>
  </si>
  <si>
    <t>112101102</t>
  </si>
  <si>
    <t>Odstranění stromů listnatých průměru kmene přes 300 do 500 mm</t>
  </si>
  <si>
    <t>"bříza" 1</t>
  </si>
  <si>
    <t>112101105</t>
  </si>
  <si>
    <t>Odstranění stromů listnatých průměru kmene přes 900 do 1100 mm</t>
  </si>
  <si>
    <t>"vrba" 1</t>
  </si>
  <si>
    <t>112251102</t>
  </si>
  <si>
    <t>Odstranění pařezů D přes 300 do 500 mm</t>
  </si>
  <si>
    <t>112251107</t>
  </si>
  <si>
    <t>Odstranění pařezů D přes 1100 do 1300 mm</t>
  </si>
  <si>
    <t>"dle kub. listu" 3904/0,2</t>
  </si>
  <si>
    <t>"dle kub. listu" 1546</t>
  </si>
  <si>
    <t>162201402</t>
  </si>
  <si>
    <t>Vodorovné přemístění větví stromů listnatých do 1 km D kmene přes 300 do 500 mm</t>
  </si>
  <si>
    <t>162201412</t>
  </si>
  <si>
    <t>Vodorovné přemístění kmenů stromů listnatých do 1 km D kmene přes 300 do 500 mm</t>
  </si>
  <si>
    <t>162201500</t>
  </si>
  <si>
    <t>Vodorovné přemístění větví stromů listnatých do 1 km D kmene přes 900 do 1100 mm</t>
  </si>
  <si>
    <t>162201510</t>
  </si>
  <si>
    <t>Vodorovné přemístění kmenů stromů listnatých do 1 km D kmene přes 900 do 1100 mm</t>
  </si>
  <si>
    <t>162301501</t>
  </si>
  <si>
    <t>Vodorovné přemístění křovin do 5 km D kmene do 100 mm</t>
  </si>
  <si>
    <t>162301932</t>
  </si>
  <si>
    <t>Příplatek k vodorovnému přemístění větví stromů listnatých D kmene přes 300 do 500 mm ZKD 1 km</t>
  </si>
  <si>
    <t>1*10 "Přepočtené koeficientem množství</t>
  </si>
  <si>
    <t>162301935</t>
  </si>
  <si>
    <t>Příplatek k vodorovnému přemístění větví stromů listnatých D kmene přes 900 do 1100 mm ZKD 1 km</t>
  </si>
  <si>
    <t>162301952</t>
  </si>
  <si>
    <t>Příplatek k vodorovnému přemístění kmenů stromů listnatých D kmene přes 300 do 500 mm ZKD 1 km</t>
  </si>
  <si>
    <t>162301955</t>
  </si>
  <si>
    <t>Příplatek k vodorovnému přemístění kmenů stromů listnatých D kmene přes 900 do 1100 mm ZKD 1 km</t>
  </si>
  <si>
    <t>162301981</t>
  </si>
  <si>
    <t>Příplatek k vodorovnému přemístění křovin D kmene do 100 mm ZKD 1 km</t>
  </si>
  <si>
    <t>8200*10 "Přepočtené koeficientem množství</t>
  </si>
  <si>
    <t>171201231</t>
  </si>
  <si>
    <t>Poplatek za uložení dřevní hmoty na recyklační skládce (skládkovné)</t>
  </si>
  <si>
    <t>"křoviny 8200m2+bříza pr. 0,4m + vrba pr. 1," 1</t>
  </si>
  <si>
    <t>173153101</t>
  </si>
  <si>
    <t>Uložení sypanin z hornin třídy těžitelnosti I a II skupiny 1 až 4 do hrází nádrží do přechodových vrstev š do 2,5 m</t>
  </si>
  <si>
    <t>"dle kub. listu" 125</t>
  </si>
  <si>
    <t>1848131131R</t>
  </si>
  <si>
    <t>Ochrana stomů před poškozením při výstavbě</t>
  </si>
  <si>
    <t>05 - SO 01.5 Tůně</t>
  </si>
  <si>
    <t>Převedení vody potrubím DN přes 300 do 600</t>
  </si>
  <si>
    <t>3*18</t>
  </si>
  <si>
    <t>"dle kub. listu tůň 1" 1769</t>
  </si>
  <si>
    <t>"dle kub. listu tůň 2" 10762</t>
  </si>
  <si>
    <t>"dle kub. listu tůň 3" 7803</t>
  </si>
  <si>
    <t>"dle kub. listu tůň 1" 701</t>
  </si>
  <si>
    <t>"dle kub. listu tůň 2" 3898</t>
  </si>
  <si>
    <t>"dle kub. listu tůň 3" 3577</t>
  </si>
  <si>
    <t>162351123</t>
  </si>
  <si>
    <t>Vodorovné přemístění do 500 m výkopku/sypaniny z hornin třídy těžitelnosti II, skupiny 4 a 5</t>
  </si>
  <si>
    <t>"dle kub. listu tůň 1" 20</t>
  </si>
  <si>
    <t>"dle kub. listu tůň 2" 360</t>
  </si>
  <si>
    <t>"dle kub. listu tůň 3" 120</t>
  </si>
  <si>
    <t>"bet. prah tůně dl. 178 m" 57</t>
  </si>
  <si>
    <t>"dle kub. listu" 120</t>
  </si>
  <si>
    <t>06 - SO 01.6 Meze</t>
  </si>
  <si>
    <t>"dle kub. listu - mez 1 - TÚ" 2448</t>
  </si>
  <si>
    <t>"dle kub. listu - mez 1 - TÚ"4375</t>
  </si>
  <si>
    <t>"dle kub. listu - mez 1 - TÚ"2975</t>
  </si>
  <si>
    <t>"dle kub. listu - mez 1 - TÚ" 2586</t>
  </si>
  <si>
    <t>"dle kub. listu - mez 1 - TÚ"6552</t>
  </si>
  <si>
    <t>"dle kub. listu - mez 1 - TÚ"3602</t>
  </si>
  <si>
    <t>9798*0,035 "Přepočtené koeficientem množství</t>
  </si>
  <si>
    <t>184102113</t>
  </si>
  <si>
    <t>Výsadba dřeviny s balem D přes 0,3 do 0,4 m do jamky se zalitím v rovině a svahu do 1:5</t>
  </si>
  <si>
    <t>02650360</t>
  </si>
  <si>
    <t>hrušeň obecná 150-180cm</t>
  </si>
  <si>
    <t>02640445</t>
  </si>
  <si>
    <t>slivoň švestka 150-180 cm</t>
  </si>
  <si>
    <t>02650381</t>
  </si>
  <si>
    <t>jeřáb ptačí /Sorbus aucuparia/ 150-200cm</t>
  </si>
  <si>
    <t>02650461</t>
  </si>
  <si>
    <t>dub zimní /Quercus petraea/ 150-200cm</t>
  </si>
  <si>
    <t>02650431</t>
  </si>
  <si>
    <t>lípa srdčitá  /Tilia cordata/ 150-200cm</t>
  </si>
  <si>
    <t>184215132</t>
  </si>
  <si>
    <t>Ukotvení kmene dřevin třemi kůly D do 0,1 m dl přes 1 do 2 m</t>
  </si>
  <si>
    <t>60591253</t>
  </si>
  <si>
    <t>kůl vyvazovací dřevěný impregnovaný D 8cm dl 2m</t>
  </si>
  <si>
    <t>184813112</t>
  </si>
  <si>
    <t>Ochrana kultur proti škodám způsobených zvěří ovázáním rákosem vč. dodání materiálu</t>
  </si>
  <si>
    <t>08 -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</si>
  <si>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</si>
  <si>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</si>
  <si>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</si>
  <si>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</si>
  <si>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</si>
  <si>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</si>
  <si>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</si>
  <si>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0110020R1</t>
  </si>
  <si>
    <t>Vytýčení stávajících sítí</t>
  </si>
  <si>
    <t>0110020R2</t>
  </si>
  <si>
    <t>Fotodokumentace stavby a konstrukcí před jejich zakrytím</t>
  </si>
  <si>
    <t>011314000</t>
  </si>
  <si>
    <t>Archeologický dohled</t>
  </si>
  <si>
    <t>0120020R1</t>
  </si>
  <si>
    <t>Geodetické práce při provádění stavby</t>
  </si>
  <si>
    <t>0120020R2</t>
  </si>
  <si>
    <t>Geodetické práce po výstavbě</t>
  </si>
  <si>
    <t>0132030R2</t>
  </si>
  <si>
    <t>Dokumentace skutečného provedení stavby</t>
  </si>
  <si>
    <t>0132030R3</t>
  </si>
  <si>
    <t>DIO</t>
  </si>
  <si>
    <t>0132030R4</t>
  </si>
  <si>
    <t>Mtž+dod prezentační cedule dotačního programu</t>
  </si>
  <si>
    <t>5993546</t>
  </si>
  <si>
    <t>VRN3</t>
  </si>
  <si>
    <t>Zařízení staveniště</t>
  </si>
  <si>
    <t>032002000</t>
  </si>
  <si>
    <t>Vybavení staveniště</t>
  </si>
  <si>
    <t>VRN4</t>
  </si>
  <si>
    <t>Inženýrská činnost</t>
  </si>
  <si>
    <t>043002000</t>
  </si>
  <si>
    <t>Zkoušky a ostatní měření</t>
  </si>
  <si>
    <t>"zkoužka na pláni 2krát, zkoužka na konstrukční vrstvě 2*, rozbor zemin)"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</si>
</sst>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1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1"/>
      <c r="AQ5" s="21"/>
      <c r="AR5" s="19"/>
      <c r="BE5" s="26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1"/>
      <c r="AQ6" s="21"/>
      <c r="AR6" s="19"/>
      <c r="BE6" s="26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6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6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4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64"/>
      <c r="BS13" s="16" t="s">
        <v>6</v>
      </c>
    </row>
    <row r="14" spans="1:74" ht="12.75">
      <c r="B14" s="20"/>
      <c r="C14" s="21"/>
      <c r="D14" s="21"/>
      <c r="E14" s="269" t="s">
        <v>28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6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4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64"/>
      <c r="BS17" s="16" t="s">
        <v>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4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64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4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4"/>
    </row>
    <row r="23" spans="1:71" s="1" customFormat="1" ht="16.5" customHeight="1">
      <c r="B23" s="20"/>
      <c r="C23" s="21"/>
      <c r="D23" s="21"/>
      <c r="E23" s="271" t="s">
        <v>1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1"/>
      <c r="AP23" s="21"/>
      <c r="AQ23" s="21"/>
      <c r="AR23" s="19"/>
      <c r="BE23" s="26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4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2">
        <f>ROUND(AG94,2)</f>
        <v>0</v>
      </c>
      <c r="AL26" s="273"/>
      <c r="AM26" s="273"/>
      <c r="AN26" s="273"/>
      <c r="AO26" s="273"/>
      <c r="AP26" s="35"/>
      <c r="AQ26" s="35"/>
      <c r="AR26" s="38"/>
      <c r="BE26" s="26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4" t="s">
        <v>34</v>
      </c>
      <c r="M28" s="274"/>
      <c r="N28" s="274"/>
      <c r="O28" s="274"/>
      <c r="P28" s="274"/>
      <c r="Q28" s="35"/>
      <c r="R28" s="35"/>
      <c r="S28" s="35"/>
      <c r="T28" s="35"/>
      <c r="U28" s="35"/>
      <c r="V28" s="35"/>
      <c r="W28" s="274" t="s">
        <v>35</v>
      </c>
      <c r="X28" s="274"/>
      <c r="Y28" s="274"/>
      <c r="Z28" s="274"/>
      <c r="AA28" s="274"/>
      <c r="AB28" s="274"/>
      <c r="AC28" s="274"/>
      <c r="AD28" s="274"/>
      <c r="AE28" s="274"/>
      <c r="AF28" s="35"/>
      <c r="AG28" s="35"/>
      <c r="AH28" s="35"/>
      <c r="AI28" s="35"/>
      <c r="AJ28" s="35"/>
      <c r="AK28" s="274" t="s">
        <v>36</v>
      </c>
      <c r="AL28" s="274"/>
      <c r="AM28" s="274"/>
      <c r="AN28" s="274"/>
      <c r="AO28" s="274"/>
      <c r="AP28" s="35"/>
      <c r="AQ28" s="35"/>
      <c r="AR28" s="38"/>
      <c r="BE28" s="264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77">
        <v>0.21</v>
      </c>
      <c r="M29" s="276"/>
      <c r="N29" s="276"/>
      <c r="O29" s="276"/>
      <c r="P29" s="276"/>
      <c r="Q29" s="40"/>
      <c r="R29" s="40"/>
      <c r="S29" s="40"/>
      <c r="T29" s="40"/>
      <c r="U29" s="40"/>
      <c r="V29" s="40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0"/>
      <c r="AG29" s="40"/>
      <c r="AH29" s="40"/>
      <c r="AI29" s="40"/>
      <c r="AJ29" s="40"/>
      <c r="AK29" s="275">
        <f>ROUND(AV94, 2)</f>
        <v>0</v>
      </c>
      <c r="AL29" s="276"/>
      <c r="AM29" s="276"/>
      <c r="AN29" s="276"/>
      <c r="AO29" s="276"/>
      <c r="AP29" s="40"/>
      <c r="AQ29" s="40"/>
      <c r="AR29" s="41"/>
      <c r="BE29" s="265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77">
        <v>0.15</v>
      </c>
      <c r="M30" s="276"/>
      <c r="N30" s="276"/>
      <c r="O30" s="276"/>
      <c r="P30" s="276"/>
      <c r="Q30" s="40"/>
      <c r="R30" s="40"/>
      <c r="S30" s="40"/>
      <c r="T30" s="40"/>
      <c r="U30" s="40"/>
      <c r="V30" s="40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0"/>
      <c r="AG30" s="40"/>
      <c r="AH30" s="40"/>
      <c r="AI30" s="40"/>
      <c r="AJ30" s="40"/>
      <c r="AK30" s="275">
        <f>ROUND(AW94, 2)</f>
        <v>0</v>
      </c>
      <c r="AL30" s="276"/>
      <c r="AM30" s="276"/>
      <c r="AN30" s="276"/>
      <c r="AO30" s="276"/>
      <c r="AP30" s="40"/>
      <c r="AQ30" s="40"/>
      <c r="AR30" s="41"/>
      <c r="BE30" s="265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77">
        <v>0.21</v>
      </c>
      <c r="M31" s="276"/>
      <c r="N31" s="276"/>
      <c r="O31" s="276"/>
      <c r="P31" s="276"/>
      <c r="Q31" s="40"/>
      <c r="R31" s="40"/>
      <c r="S31" s="40"/>
      <c r="T31" s="40"/>
      <c r="U31" s="40"/>
      <c r="V31" s="40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0"/>
      <c r="AG31" s="40"/>
      <c r="AH31" s="40"/>
      <c r="AI31" s="40"/>
      <c r="AJ31" s="40"/>
      <c r="AK31" s="275">
        <v>0</v>
      </c>
      <c r="AL31" s="276"/>
      <c r="AM31" s="276"/>
      <c r="AN31" s="276"/>
      <c r="AO31" s="276"/>
      <c r="AP31" s="40"/>
      <c r="AQ31" s="40"/>
      <c r="AR31" s="41"/>
      <c r="BE31" s="265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77">
        <v>0.15</v>
      </c>
      <c r="M32" s="276"/>
      <c r="N32" s="276"/>
      <c r="O32" s="276"/>
      <c r="P32" s="276"/>
      <c r="Q32" s="40"/>
      <c r="R32" s="40"/>
      <c r="S32" s="40"/>
      <c r="T32" s="40"/>
      <c r="U32" s="40"/>
      <c r="V32" s="40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0"/>
      <c r="AG32" s="40"/>
      <c r="AH32" s="40"/>
      <c r="AI32" s="40"/>
      <c r="AJ32" s="40"/>
      <c r="AK32" s="275">
        <v>0</v>
      </c>
      <c r="AL32" s="276"/>
      <c r="AM32" s="276"/>
      <c r="AN32" s="276"/>
      <c r="AO32" s="276"/>
      <c r="AP32" s="40"/>
      <c r="AQ32" s="40"/>
      <c r="AR32" s="41"/>
      <c r="BE32" s="265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77">
        <v>0</v>
      </c>
      <c r="M33" s="276"/>
      <c r="N33" s="276"/>
      <c r="O33" s="276"/>
      <c r="P33" s="276"/>
      <c r="Q33" s="40"/>
      <c r="R33" s="40"/>
      <c r="S33" s="40"/>
      <c r="T33" s="40"/>
      <c r="U33" s="40"/>
      <c r="V33" s="40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0"/>
      <c r="AG33" s="40"/>
      <c r="AH33" s="40"/>
      <c r="AI33" s="40"/>
      <c r="AJ33" s="40"/>
      <c r="AK33" s="275">
        <v>0</v>
      </c>
      <c r="AL33" s="276"/>
      <c r="AM33" s="276"/>
      <c r="AN33" s="276"/>
      <c r="AO33" s="276"/>
      <c r="AP33" s="40"/>
      <c r="AQ33" s="40"/>
      <c r="AR33" s="41"/>
      <c r="BE33" s="26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4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81" t="s">
        <v>45</v>
      </c>
      <c r="Y35" s="279"/>
      <c r="Z35" s="279"/>
      <c r="AA35" s="279"/>
      <c r="AB35" s="279"/>
      <c r="AC35" s="44"/>
      <c r="AD35" s="44"/>
      <c r="AE35" s="44"/>
      <c r="AF35" s="44"/>
      <c r="AG35" s="44"/>
      <c r="AH35" s="44"/>
      <c r="AI35" s="44"/>
      <c r="AJ35" s="44"/>
      <c r="AK35" s="278">
        <f>SUM(AK26:AK33)</f>
        <v>0</v>
      </c>
      <c r="AL35" s="279"/>
      <c r="AM35" s="279"/>
      <c r="AN35" s="279"/>
      <c r="AO35" s="28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IMPORT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2" t="str">
        <f>K6</f>
        <v>2022-04-01 - Chlum u Blatné - rybník_odemčený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4" t="str">
        <f>IF(AN8= "","",AN8)</f>
        <v>16. 6. 2023</v>
      </c>
      <c r="AN87" s="24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45" t="str">
        <f>IF(E17="","",E17)</f>
        <v xml:space="preserve"> </v>
      </c>
      <c r="AN89" s="246"/>
      <c r="AO89" s="246"/>
      <c r="AP89" s="246"/>
      <c r="AQ89" s="35"/>
      <c r="AR89" s="38"/>
      <c r="AS89" s="247" t="s">
        <v>53</v>
      </c>
      <c r="AT89" s="24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45" t="str">
        <f>IF(E20="","",E20)</f>
        <v xml:space="preserve"> </v>
      </c>
      <c r="AN90" s="246"/>
      <c r="AO90" s="246"/>
      <c r="AP90" s="246"/>
      <c r="AQ90" s="35"/>
      <c r="AR90" s="38"/>
      <c r="AS90" s="249"/>
      <c r="AT90" s="25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1"/>
      <c r="AT91" s="25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3" t="s">
        <v>54</v>
      </c>
      <c r="D92" s="254"/>
      <c r="E92" s="254"/>
      <c r="F92" s="254"/>
      <c r="G92" s="254"/>
      <c r="H92" s="72"/>
      <c r="I92" s="256" t="s">
        <v>55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5" t="s">
        <v>56</v>
      </c>
      <c r="AH92" s="254"/>
      <c r="AI92" s="254"/>
      <c r="AJ92" s="254"/>
      <c r="AK92" s="254"/>
      <c r="AL92" s="254"/>
      <c r="AM92" s="254"/>
      <c r="AN92" s="256" t="s">
        <v>57</v>
      </c>
      <c r="AO92" s="254"/>
      <c r="AP92" s="257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1">
        <f>ROUND(SUM(AG95:AG102),2)</f>
        <v>0</v>
      </c>
      <c r="AH94" s="261"/>
      <c r="AI94" s="261"/>
      <c r="AJ94" s="261"/>
      <c r="AK94" s="261"/>
      <c r="AL94" s="261"/>
      <c r="AM94" s="261"/>
      <c r="AN94" s="262">
        <f t="shared" ref="AN94:AN102" si="0">SUM(AG94,AT94)</f>
        <v>0</v>
      </c>
      <c r="AO94" s="262"/>
      <c r="AP94" s="262"/>
      <c r="AQ94" s="84" t="s">
        <v>1</v>
      </c>
      <c r="AR94" s="85"/>
      <c r="AS94" s="86">
        <f>ROUND(SUM(AS95:AS102),2)</f>
        <v>0</v>
      </c>
      <c r="AT94" s="87">
        <f t="shared" ref="AT94:AT102" si="1">ROUND(SUM(AV94:AW94),2)</f>
        <v>0</v>
      </c>
      <c r="AU94" s="88">
        <f>ROUND(SUM(AU95:AU102),5)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ROUND(SUM(AZ95:AZ102),2)</f>
        <v>0</v>
      </c>
      <c r="BA94" s="87">
        <f>ROUND(SUM(BA95:BA102),2)</f>
        <v>0</v>
      </c>
      <c r="BB94" s="87">
        <f>ROUND(SUM(BB95:BB102),2)</f>
        <v>0</v>
      </c>
      <c r="BC94" s="87">
        <f>ROUND(SUM(BC95:BC102),2)</f>
        <v>0</v>
      </c>
      <c r="BD94" s="89">
        <f>ROUND(SUM(BD95:BD102),2)</f>
        <v>0</v>
      </c>
      <c r="BS94" s="90" t="s">
        <v>72</v>
      </c>
      <c r="BT94" s="90" t="s">
        <v>73</v>
      </c>
      <c r="BU94" s="91" t="s">
        <v>74</v>
      </c>
      <c r="BV94" s="90" t="s">
        <v>14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A95" s="92" t="s">
        <v>76</v>
      </c>
      <c r="B95" s="93"/>
      <c r="C95" s="94"/>
      <c r="D95" s="258" t="s">
        <v>77</v>
      </c>
      <c r="E95" s="258"/>
      <c r="F95" s="258"/>
      <c r="G95" s="258"/>
      <c r="H95" s="258"/>
      <c r="I95" s="95"/>
      <c r="J95" s="258" t="s">
        <v>78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9">
        <f>'01 - SO 01.1 Hráz'!J30</f>
        <v>0</v>
      </c>
      <c r="AH95" s="260"/>
      <c r="AI95" s="260"/>
      <c r="AJ95" s="260"/>
      <c r="AK95" s="260"/>
      <c r="AL95" s="260"/>
      <c r="AM95" s="260"/>
      <c r="AN95" s="259">
        <f t="shared" si="0"/>
        <v>0</v>
      </c>
      <c r="AO95" s="260"/>
      <c r="AP95" s="260"/>
      <c r="AQ95" s="96" t="s">
        <v>79</v>
      </c>
      <c r="AR95" s="97"/>
      <c r="AS95" s="98">
        <v>0</v>
      </c>
      <c r="AT95" s="99">
        <f t="shared" si="1"/>
        <v>0</v>
      </c>
      <c r="AU95" s="100">
        <f>'01 - SO 01.1 Hráz'!P122</f>
        <v>0</v>
      </c>
      <c r="AV95" s="99">
        <f>'01 - SO 01.1 Hráz'!J33</f>
        <v>0</v>
      </c>
      <c r="AW95" s="99">
        <f>'01 - SO 01.1 Hráz'!J34</f>
        <v>0</v>
      </c>
      <c r="AX95" s="99">
        <f>'01 - SO 01.1 Hráz'!J35</f>
        <v>0</v>
      </c>
      <c r="AY95" s="99">
        <f>'01 - SO 01.1 Hráz'!J36</f>
        <v>0</v>
      </c>
      <c r="AZ95" s="99">
        <f>'01 - SO 01.1 Hráz'!F33</f>
        <v>0</v>
      </c>
      <c r="BA95" s="99">
        <f>'01 - SO 01.1 Hráz'!F34</f>
        <v>0</v>
      </c>
      <c r="BB95" s="99">
        <f>'01 - SO 01.1 Hráz'!F35</f>
        <v>0</v>
      </c>
      <c r="BC95" s="99">
        <f>'01 - SO 01.1 Hráz'!F36</f>
        <v>0</v>
      </c>
      <c r="BD95" s="101">
        <f>'01 - SO 01.1 Hráz'!F37</f>
        <v>0</v>
      </c>
      <c r="BT95" s="102" t="s">
        <v>80</v>
      </c>
      <c r="BV95" s="102" t="s">
        <v>14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76</v>
      </c>
      <c r="B96" s="93"/>
      <c r="C96" s="94"/>
      <c r="D96" s="258" t="s">
        <v>83</v>
      </c>
      <c r="E96" s="258"/>
      <c r="F96" s="258"/>
      <c r="G96" s="258"/>
      <c r="H96" s="258"/>
      <c r="I96" s="95"/>
      <c r="J96" s="258" t="s">
        <v>84</v>
      </c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59">
        <f>'01 (1) - SO 01.2.1 Výpust...'!J30</f>
        <v>0</v>
      </c>
      <c r="AH96" s="260"/>
      <c r="AI96" s="260"/>
      <c r="AJ96" s="260"/>
      <c r="AK96" s="260"/>
      <c r="AL96" s="260"/>
      <c r="AM96" s="260"/>
      <c r="AN96" s="259">
        <f t="shared" si="0"/>
        <v>0</v>
      </c>
      <c r="AO96" s="260"/>
      <c r="AP96" s="260"/>
      <c r="AQ96" s="96" t="s">
        <v>79</v>
      </c>
      <c r="AR96" s="97"/>
      <c r="AS96" s="98">
        <v>0</v>
      </c>
      <c r="AT96" s="99">
        <f t="shared" si="1"/>
        <v>0</v>
      </c>
      <c r="AU96" s="100">
        <f>'01 (1) - SO 01.2.1 Výpust...'!P125</f>
        <v>0</v>
      </c>
      <c r="AV96" s="99">
        <f>'01 (1) - SO 01.2.1 Výpust...'!J33</f>
        <v>0</v>
      </c>
      <c r="AW96" s="99">
        <f>'01 (1) - SO 01.2.1 Výpust...'!J34</f>
        <v>0</v>
      </c>
      <c r="AX96" s="99">
        <f>'01 (1) - SO 01.2.1 Výpust...'!J35</f>
        <v>0</v>
      </c>
      <c r="AY96" s="99">
        <f>'01 (1) - SO 01.2.1 Výpust...'!J36</f>
        <v>0</v>
      </c>
      <c r="AZ96" s="99">
        <f>'01 (1) - SO 01.2.1 Výpust...'!F33</f>
        <v>0</v>
      </c>
      <c r="BA96" s="99">
        <f>'01 (1) - SO 01.2.1 Výpust...'!F34</f>
        <v>0</v>
      </c>
      <c r="BB96" s="99">
        <f>'01 (1) - SO 01.2.1 Výpust...'!F35</f>
        <v>0</v>
      </c>
      <c r="BC96" s="99">
        <f>'01 (1) - SO 01.2.1 Výpust...'!F36</f>
        <v>0</v>
      </c>
      <c r="BD96" s="101">
        <f>'01 (1) - SO 01.2.1 Výpust...'!F37</f>
        <v>0</v>
      </c>
      <c r="BT96" s="102" t="s">
        <v>80</v>
      </c>
      <c r="BV96" s="102" t="s">
        <v>14</v>
      </c>
      <c r="BW96" s="102" t="s">
        <v>85</v>
      </c>
      <c r="BX96" s="102" t="s">
        <v>5</v>
      </c>
      <c r="CL96" s="102" t="s">
        <v>1</v>
      </c>
      <c r="CM96" s="102" t="s">
        <v>82</v>
      </c>
    </row>
    <row r="97" spans="1:91" s="7" customFormat="1" ht="16.5" customHeight="1">
      <c r="A97" s="92" t="s">
        <v>76</v>
      </c>
      <c r="B97" s="93"/>
      <c r="C97" s="94"/>
      <c r="D97" s="258" t="s">
        <v>86</v>
      </c>
      <c r="E97" s="258"/>
      <c r="F97" s="258"/>
      <c r="G97" s="258"/>
      <c r="H97" s="258"/>
      <c r="I97" s="95"/>
      <c r="J97" s="258" t="s">
        <v>87</v>
      </c>
      <c r="K97" s="258"/>
      <c r="L97" s="258"/>
      <c r="M97" s="258"/>
      <c r="N97" s="258"/>
      <c r="O97" s="258"/>
      <c r="P97" s="258"/>
      <c r="Q97" s="258"/>
      <c r="R97" s="258"/>
      <c r="S97" s="258"/>
      <c r="T97" s="258"/>
      <c r="U97" s="258"/>
      <c r="V97" s="258"/>
      <c r="W97" s="258"/>
      <c r="X97" s="258"/>
      <c r="Y97" s="258"/>
      <c r="Z97" s="258"/>
      <c r="AA97" s="258"/>
      <c r="AB97" s="258"/>
      <c r="AC97" s="258"/>
      <c r="AD97" s="258"/>
      <c r="AE97" s="258"/>
      <c r="AF97" s="258"/>
      <c r="AG97" s="259">
        <f>'02 - SO 01.2.2 Výpust ved...'!J30</f>
        <v>0</v>
      </c>
      <c r="AH97" s="260"/>
      <c r="AI97" s="260"/>
      <c r="AJ97" s="260"/>
      <c r="AK97" s="260"/>
      <c r="AL97" s="260"/>
      <c r="AM97" s="260"/>
      <c r="AN97" s="259">
        <f t="shared" si="0"/>
        <v>0</v>
      </c>
      <c r="AO97" s="260"/>
      <c r="AP97" s="260"/>
      <c r="AQ97" s="96" t="s">
        <v>79</v>
      </c>
      <c r="AR97" s="97"/>
      <c r="AS97" s="98">
        <v>0</v>
      </c>
      <c r="AT97" s="99">
        <f t="shared" si="1"/>
        <v>0</v>
      </c>
      <c r="AU97" s="100">
        <f>'02 - SO 01.2.2 Výpust ved...'!P124</f>
        <v>0</v>
      </c>
      <c r="AV97" s="99">
        <f>'02 - SO 01.2.2 Výpust ved...'!J33</f>
        <v>0</v>
      </c>
      <c r="AW97" s="99">
        <f>'02 - SO 01.2.2 Výpust ved...'!J34</f>
        <v>0</v>
      </c>
      <c r="AX97" s="99">
        <f>'02 - SO 01.2.2 Výpust ved...'!J35</f>
        <v>0</v>
      </c>
      <c r="AY97" s="99">
        <f>'02 - SO 01.2.2 Výpust ved...'!J36</f>
        <v>0</v>
      </c>
      <c r="AZ97" s="99">
        <f>'02 - SO 01.2.2 Výpust ved...'!F33</f>
        <v>0</v>
      </c>
      <c r="BA97" s="99">
        <f>'02 - SO 01.2.2 Výpust ved...'!F34</f>
        <v>0</v>
      </c>
      <c r="BB97" s="99">
        <f>'02 - SO 01.2.2 Výpust ved...'!F35</f>
        <v>0</v>
      </c>
      <c r="BC97" s="99">
        <f>'02 - SO 01.2.2 Výpust ved...'!F36</f>
        <v>0</v>
      </c>
      <c r="BD97" s="101">
        <f>'02 - SO 01.2.2 Výpust ved...'!F37</f>
        <v>0</v>
      </c>
      <c r="BT97" s="102" t="s">
        <v>80</v>
      </c>
      <c r="BV97" s="102" t="s">
        <v>14</v>
      </c>
      <c r="BW97" s="102" t="s">
        <v>88</v>
      </c>
      <c r="BX97" s="102" t="s">
        <v>5</v>
      </c>
      <c r="CL97" s="102" t="s">
        <v>1</v>
      </c>
      <c r="CM97" s="102" t="s">
        <v>82</v>
      </c>
    </row>
    <row r="98" spans="1:91" s="7" customFormat="1" ht="16.5" customHeight="1">
      <c r="A98" s="92" t="s">
        <v>76</v>
      </c>
      <c r="B98" s="93"/>
      <c r="C98" s="94"/>
      <c r="D98" s="258" t="s">
        <v>89</v>
      </c>
      <c r="E98" s="258"/>
      <c r="F98" s="258"/>
      <c r="G98" s="258"/>
      <c r="H98" s="258"/>
      <c r="I98" s="95"/>
      <c r="J98" s="258" t="s">
        <v>90</v>
      </c>
      <c r="K98" s="258"/>
      <c r="L98" s="258"/>
      <c r="M98" s="258"/>
      <c r="N98" s="258"/>
      <c r="O98" s="258"/>
      <c r="P98" s="258"/>
      <c r="Q98" s="258"/>
      <c r="R98" s="258"/>
      <c r="S98" s="258"/>
      <c r="T98" s="258"/>
      <c r="U98" s="258"/>
      <c r="V98" s="258"/>
      <c r="W98" s="258"/>
      <c r="X98" s="258"/>
      <c r="Y98" s="258"/>
      <c r="Z98" s="258"/>
      <c r="AA98" s="258"/>
      <c r="AB98" s="258"/>
      <c r="AC98" s="258"/>
      <c r="AD98" s="258"/>
      <c r="AE98" s="258"/>
      <c r="AF98" s="258"/>
      <c r="AG98" s="259">
        <f>'03 - SO 01.3 Přelivy'!J30</f>
        <v>0</v>
      </c>
      <c r="AH98" s="260"/>
      <c r="AI98" s="260"/>
      <c r="AJ98" s="260"/>
      <c r="AK98" s="260"/>
      <c r="AL98" s="260"/>
      <c r="AM98" s="260"/>
      <c r="AN98" s="259">
        <f t="shared" si="0"/>
        <v>0</v>
      </c>
      <c r="AO98" s="260"/>
      <c r="AP98" s="260"/>
      <c r="AQ98" s="96" t="s">
        <v>79</v>
      </c>
      <c r="AR98" s="97"/>
      <c r="AS98" s="98">
        <v>0</v>
      </c>
      <c r="AT98" s="99">
        <f t="shared" si="1"/>
        <v>0</v>
      </c>
      <c r="AU98" s="100">
        <f>'03 - SO 01.3 Přelivy'!P121</f>
        <v>0</v>
      </c>
      <c r="AV98" s="99">
        <f>'03 - SO 01.3 Přelivy'!J33</f>
        <v>0</v>
      </c>
      <c r="AW98" s="99">
        <f>'03 - SO 01.3 Přelivy'!J34</f>
        <v>0</v>
      </c>
      <c r="AX98" s="99">
        <f>'03 - SO 01.3 Přelivy'!J35</f>
        <v>0</v>
      </c>
      <c r="AY98" s="99">
        <f>'03 - SO 01.3 Přelivy'!J36</f>
        <v>0</v>
      </c>
      <c r="AZ98" s="99">
        <f>'03 - SO 01.3 Přelivy'!F33</f>
        <v>0</v>
      </c>
      <c r="BA98" s="99">
        <f>'03 - SO 01.3 Přelivy'!F34</f>
        <v>0</v>
      </c>
      <c r="BB98" s="99">
        <f>'03 - SO 01.3 Přelivy'!F35</f>
        <v>0</v>
      </c>
      <c r="BC98" s="99">
        <f>'03 - SO 01.3 Přelivy'!F36</f>
        <v>0</v>
      </c>
      <c r="BD98" s="101">
        <f>'03 - SO 01.3 Přelivy'!F37</f>
        <v>0</v>
      </c>
      <c r="BT98" s="102" t="s">
        <v>80</v>
      </c>
      <c r="BV98" s="102" t="s">
        <v>14</v>
      </c>
      <c r="BW98" s="102" t="s">
        <v>91</v>
      </c>
      <c r="BX98" s="102" t="s">
        <v>5</v>
      </c>
      <c r="CL98" s="102" t="s">
        <v>1</v>
      </c>
      <c r="CM98" s="102" t="s">
        <v>82</v>
      </c>
    </row>
    <row r="99" spans="1:91" s="7" customFormat="1" ht="16.5" customHeight="1">
      <c r="A99" s="92" t="s">
        <v>76</v>
      </c>
      <c r="B99" s="93"/>
      <c r="C99" s="94"/>
      <c r="D99" s="258" t="s">
        <v>92</v>
      </c>
      <c r="E99" s="258"/>
      <c r="F99" s="258"/>
      <c r="G99" s="258"/>
      <c r="H99" s="258"/>
      <c r="I99" s="95"/>
      <c r="J99" s="258" t="s">
        <v>93</v>
      </c>
      <c r="K99" s="258"/>
      <c r="L99" s="258"/>
      <c r="M99" s="258"/>
      <c r="N99" s="258"/>
      <c r="O99" s="258"/>
      <c r="P99" s="258"/>
      <c r="Q99" s="258"/>
      <c r="R99" s="258"/>
      <c r="S99" s="258"/>
      <c r="T99" s="258"/>
      <c r="U99" s="258"/>
      <c r="V99" s="258"/>
      <c r="W99" s="258"/>
      <c r="X99" s="258"/>
      <c r="Y99" s="258"/>
      <c r="Z99" s="258"/>
      <c r="AA99" s="258"/>
      <c r="AB99" s="258"/>
      <c r="AC99" s="258"/>
      <c r="AD99" s="258"/>
      <c r="AE99" s="258"/>
      <c r="AF99" s="258"/>
      <c r="AG99" s="259">
        <f>'04 - SO 01.4 Pláň nádrže'!J30</f>
        <v>0</v>
      </c>
      <c r="AH99" s="260"/>
      <c r="AI99" s="260"/>
      <c r="AJ99" s="260"/>
      <c r="AK99" s="260"/>
      <c r="AL99" s="260"/>
      <c r="AM99" s="260"/>
      <c r="AN99" s="259">
        <f t="shared" si="0"/>
        <v>0</v>
      </c>
      <c r="AO99" s="260"/>
      <c r="AP99" s="260"/>
      <c r="AQ99" s="96" t="s">
        <v>79</v>
      </c>
      <c r="AR99" s="97"/>
      <c r="AS99" s="98">
        <v>0</v>
      </c>
      <c r="AT99" s="99">
        <f t="shared" si="1"/>
        <v>0</v>
      </c>
      <c r="AU99" s="100">
        <f>'04 - SO 01.4 Pláň nádrže'!P118</f>
        <v>0</v>
      </c>
      <c r="AV99" s="99">
        <f>'04 - SO 01.4 Pláň nádrže'!J33</f>
        <v>0</v>
      </c>
      <c r="AW99" s="99">
        <f>'04 - SO 01.4 Pláň nádrže'!J34</f>
        <v>0</v>
      </c>
      <c r="AX99" s="99">
        <f>'04 - SO 01.4 Pláň nádrže'!J35</f>
        <v>0</v>
      </c>
      <c r="AY99" s="99">
        <f>'04 - SO 01.4 Pláň nádrže'!J36</f>
        <v>0</v>
      </c>
      <c r="AZ99" s="99">
        <f>'04 - SO 01.4 Pláň nádrže'!F33</f>
        <v>0</v>
      </c>
      <c r="BA99" s="99">
        <f>'04 - SO 01.4 Pláň nádrže'!F34</f>
        <v>0</v>
      </c>
      <c r="BB99" s="99">
        <f>'04 - SO 01.4 Pláň nádrže'!F35</f>
        <v>0</v>
      </c>
      <c r="BC99" s="99">
        <f>'04 - SO 01.4 Pláň nádrže'!F36</f>
        <v>0</v>
      </c>
      <c r="BD99" s="101">
        <f>'04 - SO 01.4 Pláň nádrže'!F37</f>
        <v>0</v>
      </c>
      <c r="BT99" s="102" t="s">
        <v>80</v>
      </c>
      <c r="BV99" s="102" t="s">
        <v>14</v>
      </c>
      <c r="BW99" s="102" t="s">
        <v>94</v>
      </c>
      <c r="BX99" s="102" t="s">
        <v>5</v>
      </c>
      <c r="CL99" s="102" t="s">
        <v>1</v>
      </c>
      <c r="CM99" s="102" t="s">
        <v>82</v>
      </c>
    </row>
    <row r="100" spans="1:91" s="7" customFormat="1" ht="16.5" customHeight="1">
      <c r="A100" s="92" t="s">
        <v>76</v>
      </c>
      <c r="B100" s="93"/>
      <c r="C100" s="94"/>
      <c r="D100" s="258" t="s">
        <v>95</v>
      </c>
      <c r="E100" s="258"/>
      <c r="F100" s="258"/>
      <c r="G100" s="258"/>
      <c r="H100" s="258"/>
      <c r="I100" s="95"/>
      <c r="J100" s="258" t="s">
        <v>96</v>
      </c>
      <c r="K100" s="258"/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258"/>
      <c r="AD100" s="258"/>
      <c r="AE100" s="258"/>
      <c r="AF100" s="258"/>
      <c r="AG100" s="259">
        <f>'05 - SO 01.5 Tůně'!J30</f>
        <v>0</v>
      </c>
      <c r="AH100" s="260"/>
      <c r="AI100" s="260"/>
      <c r="AJ100" s="260"/>
      <c r="AK100" s="260"/>
      <c r="AL100" s="260"/>
      <c r="AM100" s="260"/>
      <c r="AN100" s="259">
        <f t="shared" si="0"/>
        <v>0</v>
      </c>
      <c r="AO100" s="260"/>
      <c r="AP100" s="260"/>
      <c r="AQ100" s="96" t="s">
        <v>79</v>
      </c>
      <c r="AR100" s="97"/>
      <c r="AS100" s="98">
        <v>0</v>
      </c>
      <c r="AT100" s="99">
        <f t="shared" si="1"/>
        <v>0</v>
      </c>
      <c r="AU100" s="100">
        <f>'05 - SO 01.5 Tůně'!P121</f>
        <v>0</v>
      </c>
      <c r="AV100" s="99">
        <f>'05 - SO 01.5 Tůně'!J33</f>
        <v>0</v>
      </c>
      <c r="AW100" s="99">
        <f>'05 - SO 01.5 Tůně'!J34</f>
        <v>0</v>
      </c>
      <c r="AX100" s="99">
        <f>'05 - SO 01.5 Tůně'!J35</f>
        <v>0</v>
      </c>
      <c r="AY100" s="99">
        <f>'05 - SO 01.5 Tůně'!J36</f>
        <v>0</v>
      </c>
      <c r="AZ100" s="99">
        <f>'05 - SO 01.5 Tůně'!F33</f>
        <v>0</v>
      </c>
      <c r="BA100" s="99">
        <f>'05 - SO 01.5 Tůně'!F34</f>
        <v>0</v>
      </c>
      <c r="BB100" s="99">
        <f>'05 - SO 01.5 Tůně'!F35</f>
        <v>0</v>
      </c>
      <c r="BC100" s="99">
        <f>'05 - SO 01.5 Tůně'!F36</f>
        <v>0</v>
      </c>
      <c r="BD100" s="101">
        <f>'05 - SO 01.5 Tůně'!F37</f>
        <v>0</v>
      </c>
      <c r="BT100" s="102" t="s">
        <v>80</v>
      </c>
      <c r="BV100" s="102" t="s">
        <v>14</v>
      </c>
      <c r="BW100" s="102" t="s">
        <v>97</v>
      </c>
      <c r="BX100" s="102" t="s">
        <v>5</v>
      </c>
      <c r="CL100" s="102" t="s">
        <v>1</v>
      </c>
      <c r="CM100" s="102" t="s">
        <v>82</v>
      </c>
    </row>
    <row r="101" spans="1:91" s="7" customFormat="1" ht="16.5" customHeight="1">
      <c r="A101" s="92" t="s">
        <v>76</v>
      </c>
      <c r="B101" s="93"/>
      <c r="C101" s="94"/>
      <c r="D101" s="258" t="s">
        <v>98</v>
      </c>
      <c r="E101" s="258"/>
      <c r="F101" s="258"/>
      <c r="G101" s="258"/>
      <c r="H101" s="258"/>
      <c r="I101" s="95"/>
      <c r="J101" s="258" t="s">
        <v>99</v>
      </c>
      <c r="K101" s="258"/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C101" s="258"/>
      <c r="AD101" s="258"/>
      <c r="AE101" s="258"/>
      <c r="AF101" s="258"/>
      <c r="AG101" s="259">
        <f>'06 - SO 01.6 Meze'!J30</f>
        <v>0</v>
      </c>
      <c r="AH101" s="260"/>
      <c r="AI101" s="260"/>
      <c r="AJ101" s="260"/>
      <c r="AK101" s="260"/>
      <c r="AL101" s="260"/>
      <c r="AM101" s="260"/>
      <c r="AN101" s="259">
        <f t="shared" si="0"/>
        <v>0</v>
      </c>
      <c r="AO101" s="260"/>
      <c r="AP101" s="260"/>
      <c r="AQ101" s="96" t="s">
        <v>79</v>
      </c>
      <c r="AR101" s="97"/>
      <c r="AS101" s="98">
        <v>0</v>
      </c>
      <c r="AT101" s="99">
        <f t="shared" si="1"/>
        <v>0</v>
      </c>
      <c r="AU101" s="100">
        <f>'06 - SO 01.6 Meze'!P118</f>
        <v>0</v>
      </c>
      <c r="AV101" s="99">
        <f>'06 - SO 01.6 Meze'!J33</f>
        <v>0</v>
      </c>
      <c r="AW101" s="99">
        <f>'06 - SO 01.6 Meze'!J34</f>
        <v>0</v>
      </c>
      <c r="AX101" s="99">
        <f>'06 - SO 01.6 Meze'!J35</f>
        <v>0</v>
      </c>
      <c r="AY101" s="99">
        <f>'06 - SO 01.6 Meze'!J36</f>
        <v>0</v>
      </c>
      <c r="AZ101" s="99">
        <f>'06 - SO 01.6 Meze'!F33</f>
        <v>0</v>
      </c>
      <c r="BA101" s="99">
        <f>'06 - SO 01.6 Meze'!F34</f>
        <v>0</v>
      </c>
      <c r="BB101" s="99">
        <f>'06 - SO 01.6 Meze'!F35</f>
        <v>0</v>
      </c>
      <c r="BC101" s="99">
        <f>'06 - SO 01.6 Meze'!F36</f>
        <v>0</v>
      </c>
      <c r="BD101" s="101">
        <f>'06 - SO 01.6 Meze'!F37</f>
        <v>0</v>
      </c>
      <c r="BT101" s="102" t="s">
        <v>80</v>
      </c>
      <c r="BV101" s="102" t="s">
        <v>14</v>
      </c>
      <c r="BW101" s="102" t="s">
        <v>100</v>
      </c>
      <c r="BX101" s="102" t="s">
        <v>5</v>
      </c>
      <c r="CL101" s="102" t="s">
        <v>1</v>
      </c>
      <c r="CM101" s="102" t="s">
        <v>82</v>
      </c>
    </row>
    <row r="102" spans="1:91" s="7" customFormat="1" ht="16.5" customHeight="1">
      <c r="A102" s="92" t="s">
        <v>76</v>
      </c>
      <c r="B102" s="93"/>
      <c r="C102" s="94"/>
      <c r="D102" s="258" t="s">
        <v>101</v>
      </c>
      <c r="E102" s="258"/>
      <c r="F102" s="258"/>
      <c r="G102" s="258"/>
      <c r="H102" s="258"/>
      <c r="I102" s="95"/>
      <c r="J102" s="258" t="s">
        <v>102</v>
      </c>
      <c r="K102" s="258"/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258"/>
      <c r="AF102" s="258"/>
      <c r="AG102" s="259">
        <f>'08 - VRN'!J30</f>
        <v>0</v>
      </c>
      <c r="AH102" s="260"/>
      <c r="AI102" s="260"/>
      <c r="AJ102" s="260"/>
      <c r="AK102" s="260"/>
      <c r="AL102" s="260"/>
      <c r="AM102" s="260"/>
      <c r="AN102" s="259">
        <f t="shared" si="0"/>
        <v>0</v>
      </c>
      <c r="AO102" s="260"/>
      <c r="AP102" s="260"/>
      <c r="AQ102" s="96" t="s">
        <v>79</v>
      </c>
      <c r="AR102" s="97"/>
      <c r="AS102" s="103">
        <v>0</v>
      </c>
      <c r="AT102" s="104">
        <f t="shared" si="1"/>
        <v>0</v>
      </c>
      <c r="AU102" s="105">
        <f>'08 - VRN'!P120</f>
        <v>0</v>
      </c>
      <c r="AV102" s="104">
        <f>'08 - VRN'!J33</f>
        <v>0</v>
      </c>
      <c r="AW102" s="104">
        <f>'08 - VRN'!J34</f>
        <v>0</v>
      </c>
      <c r="AX102" s="104">
        <f>'08 - VRN'!J35</f>
        <v>0</v>
      </c>
      <c r="AY102" s="104">
        <f>'08 - VRN'!J36</f>
        <v>0</v>
      </c>
      <c r="AZ102" s="104">
        <f>'08 - VRN'!F33</f>
        <v>0</v>
      </c>
      <c r="BA102" s="104">
        <f>'08 - VRN'!F34</f>
        <v>0</v>
      </c>
      <c r="BB102" s="104">
        <f>'08 - VRN'!F35</f>
        <v>0</v>
      </c>
      <c r="BC102" s="104">
        <f>'08 - VRN'!F36</f>
        <v>0</v>
      </c>
      <c r="BD102" s="106">
        <f>'08 - VRN'!F37</f>
        <v>0</v>
      </c>
      <c r="BT102" s="102" t="s">
        <v>80</v>
      </c>
      <c r="BV102" s="102" t="s">
        <v>14</v>
      </c>
      <c r="BW102" s="102" t="s">
        <v>103</v>
      </c>
      <c r="BX102" s="102" t="s">
        <v>5</v>
      </c>
      <c r="CL102" s="102" t="s">
        <v>1</v>
      </c>
      <c r="CM102" s="102" t="s">
        <v>82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BFRifoUI4mFP9ynEMPfZzBaeUZe7ysCDlUb+M2P25bvVsJ7uu8waMbZehC0M/pNOxp1HSy6FvJEFVF0ckOH+lg==" saltValue="3t3T/ONTNuYFN9TQD0vHyt9w/UnJv9jlxSw2z+o8g6Gm1d9ED7FfVXYbPynsNN2k0di9qlP00Tq63gbIt5OuAg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SO 01.1 Hráz'!C2" display="/" xr:uid="{00000000-0004-0000-0000-000000000000}"/>
    <hyperlink ref="A96" location="'01 (1) - SO 01.2.1 Výpust...'!C2" display="/" xr:uid="{00000000-0004-0000-0000-000001000000}"/>
    <hyperlink ref="A97" location="'02 - SO 01.2.2 Výpust ved...'!C2" display="/" xr:uid="{00000000-0004-0000-0000-000002000000}"/>
    <hyperlink ref="A98" location="'03 - SO 01.3 Přelivy'!C2" display="/" xr:uid="{00000000-0004-0000-0000-000003000000}"/>
    <hyperlink ref="A99" location="'04 - SO 01.4 Pláň nádrže'!C2" display="/" xr:uid="{00000000-0004-0000-0000-000004000000}"/>
    <hyperlink ref="A100" location="'05 - SO 01.5 Tůně'!C2" display="/" xr:uid="{00000000-0004-0000-0000-000005000000}"/>
    <hyperlink ref="A101" location="'06 - SO 01.6 Meze'!C2" display="/" xr:uid="{00000000-0004-0000-0000-000006000000}"/>
    <hyperlink ref="A102" location="'08 - VRN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106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ROUND((SUM(BE122:BE181)),  2)</f>
        <v>0</v>
      </c>
      <c r="G33" s="33"/>
      <c r="H33" s="33"/>
      <c r="I33" s="123">
        <v>0.21</v>
      </c>
      <c r="J33" s="122">
        <f>ROUND(((SUM(BE122:BE181))*I33),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ROUND((SUM(BF122:BF181)),  2)</f>
        <v>0</v>
      </c>
      <c r="G34" s="33"/>
      <c r="H34" s="33"/>
      <c r="I34" s="123">
        <v>0.15</v>
      </c>
      <c r="J34" s="122">
        <f>ROUND(((SUM(BF122:BF181))*I34),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ROUND((SUM(BG122:BG181)),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ROUND((SUM(BH122:BH181)),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ROUND((SUM(BI122:BI181)),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01 - SO 01.1 Hráz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J154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J165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116</v>
      </c>
      <c r="E101" s="155"/>
      <c r="F101" s="155"/>
      <c r="G101" s="155"/>
      <c r="H101" s="155"/>
      <c r="I101" s="155"/>
      <c r="J101" s="156">
        <f>J175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117</v>
      </c>
      <c r="E102" s="155"/>
      <c r="F102" s="155"/>
      <c r="G102" s="155"/>
      <c r="H102" s="155"/>
      <c r="I102" s="155"/>
      <c r="J102" s="156">
        <f>J180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118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0" t="str">
        <f>E7</f>
        <v>2022-04-01 - Chlum u Blatné - rybník_odemčený</v>
      </c>
      <c r="F112" s="291"/>
      <c r="G112" s="291"/>
      <c r="H112" s="291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2" t="str">
        <f>E9</f>
        <v>01 - SO 01.1 Hráz</v>
      </c>
      <c r="F114" s="292"/>
      <c r="G114" s="292"/>
      <c r="H114" s="292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28" t="s">
        <v>22</v>
      </c>
      <c r="J116" s="65" t="str">
        <f>IF(J12="","",J12)</f>
        <v>16. 6. 2023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29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5"/>
      <c r="E119" s="35"/>
      <c r="F119" s="26" t="str">
        <f>IF(E18="","",E18)</f>
        <v>Vyplň údaj</v>
      </c>
      <c r="G119" s="35"/>
      <c r="H119" s="35"/>
      <c r="I119" s="28" t="s">
        <v>30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119</v>
      </c>
      <c r="D121" s="161" t="s">
        <v>58</v>
      </c>
      <c r="E121" s="161" t="s">
        <v>54</v>
      </c>
      <c r="F121" s="161" t="s">
        <v>55</v>
      </c>
      <c r="G121" s="161" t="s">
        <v>120</v>
      </c>
      <c r="H121" s="161" t="s">
        <v>121</v>
      </c>
      <c r="I121" s="161" t="s">
        <v>122</v>
      </c>
      <c r="J121" s="162" t="s">
        <v>109</v>
      </c>
      <c r="K121" s="163" t="s">
        <v>123</v>
      </c>
      <c r="L121" s="164"/>
      <c r="M121" s="74" t="s">
        <v>1</v>
      </c>
      <c r="N121" s="75" t="s">
        <v>37</v>
      </c>
      <c r="O121" s="75" t="s">
        <v>124</v>
      </c>
      <c r="P121" s="75" t="s">
        <v>125</v>
      </c>
      <c r="Q121" s="75" t="s">
        <v>126</v>
      </c>
      <c r="R121" s="75" t="s">
        <v>127</v>
      </c>
      <c r="S121" s="75" t="s">
        <v>128</v>
      </c>
      <c r="T121" s="76" t="s">
        <v>129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130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0</v>
      </c>
      <c r="S122" s="78"/>
      <c r="T122" s="16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72</v>
      </c>
      <c r="AU122" s="16" t="s">
        <v>111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72</v>
      </c>
      <c r="E123" s="173" t="s">
        <v>131</v>
      </c>
      <c r="F123" s="173" t="s">
        <v>132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P124+P154+P165+P175+P180</f>
        <v>0</v>
      </c>
      <c r="Q123" s="178"/>
      <c r="R123" s="179">
        <f>R124+R154+R165+R175+R180</f>
        <v>0</v>
      </c>
      <c r="S123" s="178"/>
      <c r="T123" s="180">
        <f>T124+T154+T165+T175+T180</f>
        <v>0</v>
      </c>
      <c r="AR123" s="181" t="s">
        <v>80</v>
      </c>
      <c r="AT123" s="182" t="s">
        <v>72</v>
      </c>
      <c r="AU123" s="182" t="s">
        <v>73</v>
      </c>
      <c r="AY123" s="181" t="s">
        <v>133</v>
      </c>
      <c r="BK123" s="183">
        <f>BK124+BK154+BK165+BK175+BK180</f>
        <v>0</v>
      </c>
    </row>
    <row r="124" spans="1:65" s="12" customFormat="1" ht="22.9" customHeight="1">
      <c r="B124" s="170"/>
      <c r="C124" s="171"/>
      <c r="D124" s="172" t="s">
        <v>72</v>
      </c>
      <c r="E124" s="184" t="s">
        <v>80</v>
      </c>
      <c r="F124" s="184" t="s">
        <v>134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SUM(P125:P153)</f>
        <v>0</v>
      </c>
      <c r="Q124" s="178"/>
      <c r="R124" s="179">
        <f>SUM(R125:R153)</f>
        <v>0</v>
      </c>
      <c r="S124" s="178"/>
      <c r="T124" s="180">
        <f>SUM(T125:T153)</f>
        <v>0</v>
      </c>
      <c r="AR124" s="181" t="s">
        <v>80</v>
      </c>
      <c r="AT124" s="182" t="s">
        <v>72</v>
      </c>
      <c r="AU124" s="182" t="s">
        <v>80</v>
      </c>
      <c r="AY124" s="181" t="s">
        <v>133</v>
      </c>
      <c r="BK124" s="183">
        <f>SUM(BK125:BK153)</f>
        <v>0</v>
      </c>
    </row>
    <row r="125" spans="1:65" s="2" customFormat="1" ht="24.2" customHeight="1">
      <c r="A125" s="33"/>
      <c r="B125" s="34"/>
      <c r="C125" s="186" t="s">
        <v>80</v>
      </c>
      <c r="D125" s="186" t="s">
        <v>135</v>
      </c>
      <c r="E125" s="187" t="s">
        <v>136</v>
      </c>
      <c r="F125" s="188" t="s">
        <v>137</v>
      </c>
      <c r="G125" s="189" t="s">
        <v>138</v>
      </c>
      <c r="H125" s="190">
        <v>7591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38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139</v>
      </c>
      <c r="AT125" s="198" t="s">
        <v>135</v>
      </c>
      <c r="AU125" s="198" t="s">
        <v>82</v>
      </c>
      <c r="AY125" s="16" t="s">
        <v>133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80</v>
      </c>
      <c r="BK125" s="199">
        <f>ROUND(I125*H125,2)</f>
        <v>0</v>
      </c>
      <c r="BL125" s="16" t="s">
        <v>139</v>
      </c>
      <c r="BM125" s="198" t="s">
        <v>82</v>
      </c>
    </row>
    <row r="126" spans="1:65" s="13" customFormat="1" ht="11.25">
      <c r="B126" s="200"/>
      <c r="C126" s="201"/>
      <c r="D126" s="202" t="s">
        <v>140</v>
      </c>
      <c r="E126" s="203" t="s">
        <v>1</v>
      </c>
      <c r="F126" s="204" t="s">
        <v>141</v>
      </c>
      <c r="G126" s="201"/>
      <c r="H126" s="205">
        <v>6341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140</v>
      </c>
      <c r="AU126" s="211" t="s">
        <v>82</v>
      </c>
      <c r="AV126" s="13" t="s">
        <v>82</v>
      </c>
      <c r="AW126" s="13" t="s">
        <v>31</v>
      </c>
      <c r="AX126" s="13" t="s">
        <v>73</v>
      </c>
      <c r="AY126" s="211" t="s">
        <v>133</v>
      </c>
    </row>
    <row r="127" spans="1:65" s="13" customFormat="1" ht="11.25">
      <c r="B127" s="200"/>
      <c r="C127" s="201"/>
      <c r="D127" s="202" t="s">
        <v>140</v>
      </c>
      <c r="E127" s="203" t="s">
        <v>1</v>
      </c>
      <c r="F127" s="204" t="s">
        <v>142</v>
      </c>
      <c r="G127" s="201"/>
      <c r="H127" s="205">
        <v>1250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140</v>
      </c>
      <c r="AU127" s="211" t="s">
        <v>82</v>
      </c>
      <c r="AV127" s="13" t="s">
        <v>82</v>
      </c>
      <c r="AW127" s="13" t="s">
        <v>31</v>
      </c>
      <c r="AX127" s="13" t="s">
        <v>73</v>
      </c>
      <c r="AY127" s="211" t="s">
        <v>133</v>
      </c>
    </row>
    <row r="128" spans="1:65" s="14" customFormat="1" ht="11.25">
      <c r="B128" s="212"/>
      <c r="C128" s="213"/>
      <c r="D128" s="202" t="s">
        <v>140</v>
      </c>
      <c r="E128" s="214" t="s">
        <v>1</v>
      </c>
      <c r="F128" s="215" t="s">
        <v>143</v>
      </c>
      <c r="G128" s="213"/>
      <c r="H128" s="216">
        <v>7591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140</v>
      </c>
      <c r="AU128" s="222" t="s">
        <v>82</v>
      </c>
      <c r="AV128" s="14" t="s">
        <v>139</v>
      </c>
      <c r="AW128" s="14" t="s">
        <v>31</v>
      </c>
      <c r="AX128" s="14" t="s">
        <v>80</v>
      </c>
      <c r="AY128" s="222" t="s">
        <v>133</v>
      </c>
    </row>
    <row r="129" spans="1:65" s="2" customFormat="1" ht="33" customHeight="1">
      <c r="A129" s="33"/>
      <c r="B129" s="34"/>
      <c r="C129" s="186" t="s">
        <v>82</v>
      </c>
      <c r="D129" s="186" t="s">
        <v>135</v>
      </c>
      <c r="E129" s="187" t="s">
        <v>144</v>
      </c>
      <c r="F129" s="188" t="s">
        <v>145</v>
      </c>
      <c r="G129" s="189" t="s">
        <v>146</v>
      </c>
      <c r="H129" s="190">
        <v>500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139</v>
      </c>
      <c r="AT129" s="198" t="s">
        <v>135</v>
      </c>
      <c r="AU129" s="198" t="s">
        <v>82</v>
      </c>
      <c r="AY129" s="16" t="s">
        <v>133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0</v>
      </c>
      <c r="BL129" s="16" t="s">
        <v>139</v>
      </c>
      <c r="BM129" s="198" t="s">
        <v>139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147</v>
      </c>
      <c r="G130" s="201"/>
      <c r="H130" s="205">
        <v>500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140</v>
      </c>
      <c r="AU130" s="211" t="s">
        <v>82</v>
      </c>
      <c r="AV130" s="13" t="s">
        <v>82</v>
      </c>
      <c r="AW130" s="13" t="s">
        <v>31</v>
      </c>
      <c r="AX130" s="13" t="s">
        <v>73</v>
      </c>
      <c r="AY130" s="211" t="s">
        <v>133</v>
      </c>
    </row>
    <row r="131" spans="1:65" s="14" customFormat="1" ht="11.25">
      <c r="B131" s="212"/>
      <c r="C131" s="213"/>
      <c r="D131" s="202" t="s">
        <v>140</v>
      </c>
      <c r="E131" s="214" t="s">
        <v>1</v>
      </c>
      <c r="F131" s="215" t="s">
        <v>143</v>
      </c>
      <c r="G131" s="213"/>
      <c r="H131" s="216">
        <v>500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140</v>
      </c>
      <c r="AU131" s="222" t="s">
        <v>82</v>
      </c>
      <c r="AV131" s="14" t="s">
        <v>139</v>
      </c>
      <c r="AW131" s="14" t="s">
        <v>31</v>
      </c>
      <c r="AX131" s="14" t="s">
        <v>80</v>
      </c>
      <c r="AY131" s="222" t="s">
        <v>133</v>
      </c>
    </row>
    <row r="132" spans="1:65" s="2" customFormat="1" ht="37.9" customHeight="1">
      <c r="A132" s="33"/>
      <c r="B132" s="34"/>
      <c r="C132" s="186" t="s">
        <v>148</v>
      </c>
      <c r="D132" s="186" t="s">
        <v>135</v>
      </c>
      <c r="E132" s="187" t="s">
        <v>149</v>
      </c>
      <c r="F132" s="188" t="s">
        <v>150</v>
      </c>
      <c r="G132" s="189" t="s">
        <v>146</v>
      </c>
      <c r="H132" s="190">
        <v>500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139</v>
      </c>
      <c r="AT132" s="198" t="s">
        <v>135</v>
      </c>
      <c r="AU132" s="198" t="s">
        <v>82</v>
      </c>
      <c r="AY132" s="16" t="s">
        <v>133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139</v>
      </c>
      <c r="BM132" s="198" t="s">
        <v>151</v>
      </c>
    </row>
    <row r="133" spans="1:65" s="13" customFormat="1" ht="11.25">
      <c r="B133" s="200"/>
      <c r="C133" s="201"/>
      <c r="D133" s="202" t="s">
        <v>140</v>
      </c>
      <c r="E133" s="203" t="s">
        <v>1</v>
      </c>
      <c r="F133" s="204" t="s">
        <v>147</v>
      </c>
      <c r="G133" s="201"/>
      <c r="H133" s="205">
        <v>500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140</v>
      </c>
      <c r="AU133" s="211" t="s">
        <v>82</v>
      </c>
      <c r="AV133" s="13" t="s">
        <v>82</v>
      </c>
      <c r="AW133" s="13" t="s">
        <v>31</v>
      </c>
      <c r="AX133" s="13" t="s">
        <v>73</v>
      </c>
      <c r="AY133" s="211" t="s">
        <v>133</v>
      </c>
    </row>
    <row r="134" spans="1:65" s="14" customFormat="1" ht="11.25">
      <c r="B134" s="212"/>
      <c r="C134" s="213"/>
      <c r="D134" s="202" t="s">
        <v>140</v>
      </c>
      <c r="E134" s="214" t="s">
        <v>1</v>
      </c>
      <c r="F134" s="215" t="s">
        <v>143</v>
      </c>
      <c r="G134" s="213"/>
      <c r="H134" s="216">
        <v>500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140</v>
      </c>
      <c r="AU134" s="222" t="s">
        <v>82</v>
      </c>
      <c r="AV134" s="14" t="s">
        <v>139</v>
      </c>
      <c r="AW134" s="14" t="s">
        <v>31</v>
      </c>
      <c r="AX134" s="14" t="s">
        <v>80</v>
      </c>
      <c r="AY134" s="222" t="s">
        <v>133</v>
      </c>
    </row>
    <row r="135" spans="1:65" s="2" customFormat="1" ht="16.5" customHeight="1">
      <c r="A135" s="33"/>
      <c r="B135" s="34"/>
      <c r="C135" s="186" t="s">
        <v>139</v>
      </c>
      <c r="D135" s="186" t="s">
        <v>135</v>
      </c>
      <c r="E135" s="187" t="s">
        <v>152</v>
      </c>
      <c r="F135" s="188" t="s">
        <v>153</v>
      </c>
      <c r="G135" s="189" t="s">
        <v>146</v>
      </c>
      <c r="H135" s="190">
        <v>4782.1099999999997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38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139</v>
      </c>
      <c r="AT135" s="198" t="s">
        <v>135</v>
      </c>
      <c r="AU135" s="198" t="s">
        <v>82</v>
      </c>
      <c r="AY135" s="16" t="s">
        <v>133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80</v>
      </c>
      <c r="BK135" s="199">
        <f>ROUND(I135*H135,2)</f>
        <v>0</v>
      </c>
      <c r="BL135" s="16" t="s">
        <v>139</v>
      </c>
      <c r="BM135" s="198" t="s">
        <v>154</v>
      </c>
    </row>
    <row r="136" spans="1:65" s="13" customFormat="1" ht="11.25">
      <c r="B136" s="200"/>
      <c r="C136" s="201"/>
      <c r="D136" s="202" t="s">
        <v>140</v>
      </c>
      <c r="E136" s="203" t="s">
        <v>1</v>
      </c>
      <c r="F136" s="204" t="s">
        <v>155</v>
      </c>
      <c r="G136" s="201"/>
      <c r="H136" s="205">
        <v>114.75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140</v>
      </c>
      <c r="AU136" s="211" t="s">
        <v>82</v>
      </c>
      <c r="AV136" s="13" t="s">
        <v>82</v>
      </c>
      <c r="AW136" s="13" t="s">
        <v>31</v>
      </c>
      <c r="AX136" s="13" t="s">
        <v>73</v>
      </c>
      <c r="AY136" s="211" t="s">
        <v>133</v>
      </c>
    </row>
    <row r="137" spans="1:65" s="13" customFormat="1" ht="11.25">
      <c r="B137" s="200"/>
      <c r="C137" s="201"/>
      <c r="D137" s="202" t="s">
        <v>140</v>
      </c>
      <c r="E137" s="203" t="s">
        <v>1</v>
      </c>
      <c r="F137" s="204" t="s">
        <v>156</v>
      </c>
      <c r="G137" s="201"/>
      <c r="H137" s="205">
        <v>2073.5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140</v>
      </c>
      <c r="AU137" s="211" t="s">
        <v>82</v>
      </c>
      <c r="AV137" s="13" t="s">
        <v>82</v>
      </c>
      <c r="AW137" s="13" t="s">
        <v>31</v>
      </c>
      <c r="AX137" s="13" t="s">
        <v>73</v>
      </c>
      <c r="AY137" s="211" t="s">
        <v>133</v>
      </c>
    </row>
    <row r="138" spans="1:65" s="13" customFormat="1" ht="11.25">
      <c r="B138" s="200"/>
      <c r="C138" s="201"/>
      <c r="D138" s="202" t="s">
        <v>140</v>
      </c>
      <c r="E138" s="203" t="s">
        <v>1</v>
      </c>
      <c r="F138" s="204" t="s">
        <v>157</v>
      </c>
      <c r="G138" s="201"/>
      <c r="H138" s="205">
        <v>91.56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140</v>
      </c>
      <c r="AU138" s="211" t="s">
        <v>82</v>
      </c>
      <c r="AV138" s="13" t="s">
        <v>82</v>
      </c>
      <c r="AW138" s="13" t="s">
        <v>31</v>
      </c>
      <c r="AX138" s="13" t="s">
        <v>73</v>
      </c>
      <c r="AY138" s="211" t="s">
        <v>133</v>
      </c>
    </row>
    <row r="139" spans="1:65" s="13" customFormat="1" ht="11.25">
      <c r="B139" s="200"/>
      <c r="C139" s="201"/>
      <c r="D139" s="202" t="s">
        <v>140</v>
      </c>
      <c r="E139" s="203" t="s">
        <v>1</v>
      </c>
      <c r="F139" s="204" t="s">
        <v>158</v>
      </c>
      <c r="G139" s="201"/>
      <c r="H139" s="205">
        <v>500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140</v>
      </c>
      <c r="AU139" s="211" t="s">
        <v>82</v>
      </c>
      <c r="AV139" s="13" t="s">
        <v>82</v>
      </c>
      <c r="AW139" s="13" t="s">
        <v>31</v>
      </c>
      <c r="AX139" s="13" t="s">
        <v>73</v>
      </c>
      <c r="AY139" s="211" t="s">
        <v>133</v>
      </c>
    </row>
    <row r="140" spans="1:65" s="13" customFormat="1" ht="11.25">
      <c r="B140" s="200"/>
      <c r="C140" s="201"/>
      <c r="D140" s="202" t="s">
        <v>140</v>
      </c>
      <c r="E140" s="203" t="s">
        <v>1</v>
      </c>
      <c r="F140" s="204" t="s">
        <v>159</v>
      </c>
      <c r="G140" s="201"/>
      <c r="H140" s="205">
        <v>2002.3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140</v>
      </c>
      <c r="AU140" s="211" t="s">
        <v>82</v>
      </c>
      <c r="AV140" s="13" t="s">
        <v>82</v>
      </c>
      <c r="AW140" s="13" t="s">
        <v>31</v>
      </c>
      <c r="AX140" s="13" t="s">
        <v>73</v>
      </c>
      <c r="AY140" s="211" t="s">
        <v>133</v>
      </c>
    </row>
    <row r="141" spans="1:65" s="14" customFormat="1" ht="11.25">
      <c r="B141" s="212"/>
      <c r="C141" s="213"/>
      <c r="D141" s="202" t="s">
        <v>140</v>
      </c>
      <c r="E141" s="214" t="s">
        <v>1</v>
      </c>
      <c r="F141" s="215" t="s">
        <v>143</v>
      </c>
      <c r="G141" s="213"/>
      <c r="H141" s="216">
        <v>4782.1099999999997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140</v>
      </c>
      <c r="AU141" s="222" t="s">
        <v>82</v>
      </c>
      <c r="AV141" s="14" t="s">
        <v>139</v>
      </c>
      <c r="AW141" s="14" t="s">
        <v>31</v>
      </c>
      <c r="AX141" s="14" t="s">
        <v>80</v>
      </c>
      <c r="AY141" s="222" t="s">
        <v>133</v>
      </c>
    </row>
    <row r="142" spans="1:65" s="2" customFormat="1" ht="37.9" customHeight="1">
      <c r="A142" s="33"/>
      <c r="B142" s="34"/>
      <c r="C142" s="186" t="s">
        <v>160</v>
      </c>
      <c r="D142" s="186" t="s">
        <v>135</v>
      </c>
      <c r="E142" s="187" t="s">
        <v>161</v>
      </c>
      <c r="F142" s="188" t="s">
        <v>162</v>
      </c>
      <c r="G142" s="189" t="s">
        <v>146</v>
      </c>
      <c r="H142" s="190">
        <v>10872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38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139</v>
      </c>
      <c r="AT142" s="198" t="s">
        <v>135</v>
      </c>
      <c r="AU142" s="198" t="s">
        <v>82</v>
      </c>
      <c r="AY142" s="16" t="s">
        <v>133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80</v>
      </c>
      <c r="BK142" s="199">
        <f>ROUND(I142*H142,2)</f>
        <v>0</v>
      </c>
      <c r="BL142" s="16" t="s">
        <v>139</v>
      </c>
      <c r="BM142" s="198" t="s">
        <v>163</v>
      </c>
    </row>
    <row r="143" spans="1:65" s="13" customFormat="1" ht="11.25">
      <c r="B143" s="200"/>
      <c r="C143" s="201"/>
      <c r="D143" s="202" t="s">
        <v>140</v>
      </c>
      <c r="E143" s="203" t="s">
        <v>1</v>
      </c>
      <c r="F143" s="204" t="s">
        <v>164</v>
      </c>
      <c r="G143" s="201"/>
      <c r="H143" s="205">
        <v>10872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140</v>
      </c>
      <c r="AU143" s="211" t="s">
        <v>82</v>
      </c>
      <c r="AV143" s="13" t="s">
        <v>82</v>
      </c>
      <c r="AW143" s="13" t="s">
        <v>31</v>
      </c>
      <c r="AX143" s="13" t="s">
        <v>73</v>
      </c>
      <c r="AY143" s="211" t="s">
        <v>133</v>
      </c>
    </row>
    <row r="144" spans="1:65" s="14" customFormat="1" ht="11.25">
      <c r="B144" s="212"/>
      <c r="C144" s="213"/>
      <c r="D144" s="202" t="s">
        <v>140</v>
      </c>
      <c r="E144" s="214" t="s">
        <v>1</v>
      </c>
      <c r="F144" s="215" t="s">
        <v>143</v>
      </c>
      <c r="G144" s="213"/>
      <c r="H144" s="216">
        <v>10872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140</v>
      </c>
      <c r="AU144" s="222" t="s">
        <v>82</v>
      </c>
      <c r="AV144" s="14" t="s">
        <v>139</v>
      </c>
      <c r="AW144" s="14" t="s">
        <v>31</v>
      </c>
      <c r="AX144" s="14" t="s">
        <v>80</v>
      </c>
      <c r="AY144" s="222" t="s">
        <v>133</v>
      </c>
    </row>
    <row r="145" spans="1:65" s="2" customFormat="1" ht="24.2" customHeight="1">
      <c r="A145" s="33"/>
      <c r="B145" s="34"/>
      <c r="C145" s="186" t="s">
        <v>151</v>
      </c>
      <c r="D145" s="186" t="s">
        <v>135</v>
      </c>
      <c r="E145" s="187" t="s">
        <v>165</v>
      </c>
      <c r="F145" s="188" t="s">
        <v>166</v>
      </c>
      <c r="G145" s="189" t="s">
        <v>138</v>
      </c>
      <c r="H145" s="190">
        <v>2600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38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139</v>
      </c>
      <c r="AT145" s="198" t="s">
        <v>135</v>
      </c>
      <c r="AU145" s="198" t="s">
        <v>82</v>
      </c>
      <c r="AY145" s="16" t="s">
        <v>133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80</v>
      </c>
      <c r="BK145" s="199">
        <f>ROUND(I145*H145,2)</f>
        <v>0</v>
      </c>
      <c r="BL145" s="16" t="s">
        <v>139</v>
      </c>
      <c r="BM145" s="198" t="s">
        <v>167</v>
      </c>
    </row>
    <row r="146" spans="1:65" s="13" customFormat="1" ht="11.25">
      <c r="B146" s="200"/>
      <c r="C146" s="201"/>
      <c r="D146" s="202" t="s">
        <v>140</v>
      </c>
      <c r="E146" s="203" t="s">
        <v>1</v>
      </c>
      <c r="F146" s="204" t="s">
        <v>168</v>
      </c>
      <c r="G146" s="201"/>
      <c r="H146" s="205">
        <v>2600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140</v>
      </c>
      <c r="AU146" s="211" t="s">
        <v>82</v>
      </c>
      <c r="AV146" s="13" t="s">
        <v>82</v>
      </c>
      <c r="AW146" s="13" t="s">
        <v>31</v>
      </c>
      <c r="AX146" s="13" t="s">
        <v>73</v>
      </c>
      <c r="AY146" s="211" t="s">
        <v>133</v>
      </c>
    </row>
    <row r="147" spans="1:65" s="14" customFormat="1" ht="11.25">
      <c r="B147" s="212"/>
      <c r="C147" s="213"/>
      <c r="D147" s="202" t="s">
        <v>140</v>
      </c>
      <c r="E147" s="214" t="s">
        <v>1</v>
      </c>
      <c r="F147" s="215" t="s">
        <v>143</v>
      </c>
      <c r="G147" s="213"/>
      <c r="H147" s="216">
        <v>2600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140</v>
      </c>
      <c r="AU147" s="222" t="s">
        <v>82</v>
      </c>
      <c r="AV147" s="14" t="s">
        <v>139</v>
      </c>
      <c r="AW147" s="14" t="s">
        <v>31</v>
      </c>
      <c r="AX147" s="14" t="s">
        <v>80</v>
      </c>
      <c r="AY147" s="222" t="s">
        <v>133</v>
      </c>
    </row>
    <row r="148" spans="1:65" s="2" customFormat="1" ht="24.2" customHeight="1">
      <c r="A148" s="33"/>
      <c r="B148" s="34"/>
      <c r="C148" s="186" t="s">
        <v>169</v>
      </c>
      <c r="D148" s="186" t="s">
        <v>135</v>
      </c>
      <c r="E148" s="187" t="s">
        <v>170</v>
      </c>
      <c r="F148" s="188" t="s">
        <v>171</v>
      </c>
      <c r="G148" s="189" t="s">
        <v>138</v>
      </c>
      <c r="H148" s="190">
        <v>2600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38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139</v>
      </c>
      <c r="AT148" s="198" t="s">
        <v>135</v>
      </c>
      <c r="AU148" s="198" t="s">
        <v>82</v>
      </c>
      <c r="AY148" s="16" t="s">
        <v>133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139</v>
      </c>
      <c r="BM148" s="198" t="s">
        <v>172</v>
      </c>
    </row>
    <row r="149" spans="1:65" s="2" customFormat="1" ht="16.5" customHeight="1">
      <c r="A149" s="33"/>
      <c r="B149" s="34"/>
      <c r="C149" s="223" t="s">
        <v>154</v>
      </c>
      <c r="D149" s="223" t="s">
        <v>173</v>
      </c>
      <c r="E149" s="224" t="s">
        <v>174</v>
      </c>
      <c r="F149" s="225" t="s">
        <v>175</v>
      </c>
      <c r="G149" s="226" t="s">
        <v>176</v>
      </c>
      <c r="H149" s="227">
        <v>91</v>
      </c>
      <c r="I149" s="228"/>
      <c r="J149" s="229">
        <f>ROUND(I149*H149,2)</f>
        <v>0</v>
      </c>
      <c r="K149" s="230"/>
      <c r="L149" s="231"/>
      <c r="M149" s="232" t="s">
        <v>1</v>
      </c>
      <c r="N149" s="233" t="s">
        <v>38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154</v>
      </c>
      <c r="AT149" s="198" t="s">
        <v>173</v>
      </c>
      <c r="AU149" s="198" t="s">
        <v>82</v>
      </c>
      <c r="AY149" s="16" t="s">
        <v>133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80</v>
      </c>
      <c r="BK149" s="199">
        <f>ROUND(I149*H149,2)</f>
        <v>0</v>
      </c>
      <c r="BL149" s="16" t="s">
        <v>139</v>
      </c>
      <c r="BM149" s="198" t="s">
        <v>177</v>
      </c>
    </row>
    <row r="150" spans="1:65" s="13" customFormat="1" ht="11.25">
      <c r="B150" s="200"/>
      <c r="C150" s="201"/>
      <c r="D150" s="202" t="s">
        <v>140</v>
      </c>
      <c r="E150" s="203" t="s">
        <v>1</v>
      </c>
      <c r="F150" s="204" t="s">
        <v>178</v>
      </c>
      <c r="G150" s="201"/>
      <c r="H150" s="205">
        <v>91.000000000000014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140</v>
      </c>
      <c r="AU150" s="211" t="s">
        <v>82</v>
      </c>
      <c r="AV150" s="13" t="s">
        <v>82</v>
      </c>
      <c r="AW150" s="13" t="s">
        <v>31</v>
      </c>
      <c r="AX150" s="13" t="s">
        <v>73</v>
      </c>
      <c r="AY150" s="211" t="s">
        <v>133</v>
      </c>
    </row>
    <row r="151" spans="1:65" s="14" customFormat="1" ht="11.25">
      <c r="B151" s="212"/>
      <c r="C151" s="213"/>
      <c r="D151" s="202" t="s">
        <v>140</v>
      </c>
      <c r="E151" s="214" t="s">
        <v>1</v>
      </c>
      <c r="F151" s="215" t="s">
        <v>143</v>
      </c>
      <c r="G151" s="213"/>
      <c r="H151" s="216">
        <v>91.000000000000014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140</v>
      </c>
      <c r="AU151" s="222" t="s">
        <v>82</v>
      </c>
      <c r="AV151" s="14" t="s">
        <v>139</v>
      </c>
      <c r="AW151" s="14" t="s">
        <v>31</v>
      </c>
      <c r="AX151" s="14" t="s">
        <v>80</v>
      </c>
      <c r="AY151" s="222" t="s">
        <v>133</v>
      </c>
    </row>
    <row r="152" spans="1:65" s="2" customFormat="1" ht="24.2" customHeight="1">
      <c r="A152" s="33"/>
      <c r="B152" s="34"/>
      <c r="C152" s="186" t="s">
        <v>179</v>
      </c>
      <c r="D152" s="186" t="s">
        <v>135</v>
      </c>
      <c r="E152" s="187" t="s">
        <v>180</v>
      </c>
      <c r="F152" s="188" t="s">
        <v>181</v>
      </c>
      <c r="G152" s="189" t="s">
        <v>138</v>
      </c>
      <c r="H152" s="190">
        <v>7591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38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139</v>
      </c>
      <c r="AT152" s="198" t="s">
        <v>135</v>
      </c>
      <c r="AU152" s="198" t="s">
        <v>82</v>
      </c>
      <c r="AY152" s="16" t="s">
        <v>133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80</v>
      </c>
      <c r="BK152" s="199">
        <f>ROUND(I152*H152,2)</f>
        <v>0</v>
      </c>
      <c r="BL152" s="16" t="s">
        <v>139</v>
      </c>
      <c r="BM152" s="198" t="s">
        <v>182</v>
      </c>
    </row>
    <row r="153" spans="1:65" s="2" customFormat="1" ht="16.5" customHeight="1">
      <c r="A153" s="33"/>
      <c r="B153" s="34"/>
      <c r="C153" s="186" t="s">
        <v>163</v>
      </c>
      <c r="D153" s="186" t="s">
        <v>135</v>
      </c>
      <c r="E153" s="187" t="s">
        <v>183</v>
      </c>
      <c r="F153" s="188" t="s">
        <v>184</v>
      </c>
      <c r="G153" s="189" t="s">
        <v>138</v>
      </c>
      <c r="H153" s="190">
        <v>1450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38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139</v>
      </c>
      <c r="AT153" s="198" t="s">
        <v>135</v>
      </c>
      <c r="AU153" s="198" t="s">
        <v>82</v>
      </c>
      <c r="AY153" s="16" t="s">
        <v>133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80</v>
      </c>
      <c r="BK153" s="199">
        <f>ROUND(I153*H153,2)</f>
        <v>0</v>
      </c>
      <c r="BL153" s="16" t="s">
        <v>139</v>
      </c>
      <c r="BM153" s="198" t="s">
        <v>185</v>
      </c>
    </row>
    <row r="154" spans="1:65" s="12" customFormat="1" ht="22.9" customHeight="1">
      <c r="B154" s="170"/>
      <c r="C154" s="171"/>
      <c r="D154" s="172" t="s">
        <v>72</v>
      </c>
      <c r="E154" s="184" t="s">
        <v>148</v>
      </c>
      <c r="F154" s="184" t="s">
        <v>186</v>
      </c>
      <c r="G154" s="171"/>
      <c r="H154" s="171"/>
      <c r="I154" s="174"/>
      <c r="J154" s="185">
        <f>BK154</f>
        <v>0</v>
      </c>
      <c r="K154" s="171"/>
      <c r="L154" s="176"/>
      <c r="M154" s="177"/>
      <c r="N154" s="178"/>
      <c r="O154" s="178"/>
      <c r="P154" s="179">
        <f>SUM(P155:P164)</f>
        <v>0</v>
      </c>
      <c r="Q154" s="178"/>
      <c r="R154" s="179">
        <f>SUM(R155:R164)</f>
        <v>0</v>
      </c>
      <c r="S154" s="178"/>
      <c r="T154" s="180">
        <f>SUM(T155:T164)</f>
        <v>0</v>
      </c>
      <c r="AR154" s="181" t="s">
        <v>80</v>
      </c>
      <c r="AT154" s="182" t="s">
        <v>72</v>
      </c>
      <c r="AU154" s="182" t="s">
        <v>80</v>
      </c>
      <c r="AY154" s="181" t="s">
        <v>133</v>
      </c>
      <c r="BK154" s="183">
        <f>SUM(BK155:BK164)</f>
        <v>0</v>
      </c>
    </row>
    <row r="155" spans="1:65" s="2" customFormat="1" ht="16.5" customHeight="1">
      <c r="A155" s="33"/>
      <c r="B155" s="34"/>
      <c r="C155" s="186" t="s">
        <v>187</v>
      </c>
      <c r="D155" s="186" t="s">
        <v>135</v>
      </c>
      <c r="E155" s="187" t="s">
        <v>188</v>
      </c>
      <c r="F155" s="188" t="s">
        <v>189</v>
      </c>
      <c r="G155" s="189" t="s">
        <v>190</v>
      </c>
      <c r="H155" s="190">
        <v>11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38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139</v>
      </c>
      <c r="AT155" s="198" t="s">
        <v>135</v>
      </c>
      <c r="AU155" s="198" t="s">
        <v>82</v>
      </c>
      <c r="AY155" s="16" t="s">
        <v>133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80</v>
      </c>
      <c r="BK155" s="199">
        <f>ROUND(I155*H155,2)</f>
        <v>0</v>
      </c>
      <c r="BL155" s="16" t="s">
        <v>139</v>
      </c>
      <c r="BM155" s="198" t="s">
        <v>191</v>
      </c>
    </row>
    <row r="156" spans="1:65" s="2" customFormat="1" ht="37.9" customHeight="1">
      <c r="A156" s="33"/>
      <c r="B156" s="34"/>
      <c r="C156" s="186" t="s">
        <v>167</v>
      </c>
      <c r="D156" s="186" t="s">
        <v>135</v>
      </c>
      <c r="E156" s="187" t="s">
        <v>192</v>
      </c>
      <c r="F156" s="188" t="s">
        <v>193</v>
      </c>
      <c r="G156" s="189" t="s">
        <v>146</v>
      </c>
      <c r="H156" s="190">
        <v>300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38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139</v>
      </c>
      <c r="AT156" s="198" t="s">
        <v>135</v>
      </c>
      <c r="AU156" s="198" t="s">
        <v>82</v>
      </c>
      <c r="AY156" s="16" t="s">
        <v>133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80</v>
      </c>
      <c r="BK156" s="199">
        <f>ROUND(I156*H156,2)</f>
        <v>0</v>
      </c>
      <c r="BL156" s="16" t="s">
        <v>139</v>
      </c>
      <c r="BM156" s="198" t="s">
        <v>194</v>
      </c>
    </row>
    <row r="157" spans="1:65" s="13" customFormat="1" ht="11.25">
      <c r="B157" s="200"/>
      <c r="C157" s="201"/>
      <c r="D157" s="202" t="s">
        <v>140</v>
      </c>
      <c r="E157" s="203" t="s">
        <v>1</v>
      </c>
      <c r="F157" s="204" t="s">
        <v>195</v>
      </c>
      <c r="G157" s="201"/>
      <c r="H157" s="205">
        <v>300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140</v>
      </c>
      <c r="AU157" s="211" t="s">
        <v>82</v>
      </c>
      <c r="AV157" s="13" t="s">
        <v>82</v>
      </c>
      <c r="AW157" s="13" t="s">
        <v>31</v>
      </c>
      <c r="AX157" s="13" t="s">
        <v>73</v>
      </c>
      <c r="AY157" s="211" t="s">
        <v>133</v>
      </c>
    </row>
    <row r="158" spans="1:65" s="14" customFormat="1" ht="11.25">
      <c r="B158" s="212"/>
      <c r="C158" s="213"/>
      <c r="D158" s="202" t="s">
        <v>140</v>
      </c>
      <c r="E158" s="214" t="s">
        <v>1</v>
      </c>
      <c r="F158" s="215" t="s">
        <v>143</v>
      </c>
      <c r="G158" s="213"/>
      <c r="H158" s="216">
        <v>300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140</v>
      </c>
      <c r="AU158" s="222" t="s">
        <v>82</v>
      </c>
      <c r="AV158" s="14" t="s">
        <v>139</v>
      </c>
      <c r="AW158" s="14" t="s">
        <v>31</v>
      </c>
      <c r="AX158" s="14" t="s">
        <v>80</v>
      </c>
      <c r="AY158" s="222" t="s">
        <v>133</v>
      </c>
    </row>
    <row r="159" spans="1:65" s="2" customFormat="1" ht="37.9" customHeight="1">
      <c r="A159" s="33"/>
      <c r="B159" s="34"/>
      <c r="C159" s="186" t="s">
        <v>196</v>
      </c>
      <c r="D159" s="186" t="s">
        <v>135</v>
      </c>
      <c r="E159" s="187" t="s">
        <v>197</v>
      </c>
      <c r="F159" s="188" t="s">
        <v>198</v>
      </c>
      <c r="G159" s="189" t="s">
        <v>146</v>
      </c>
      <c r="H159" s="190">
        <v>1.1000000000000001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38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139</v>
      </c>
      <c r="AT159" s="198" t="s">
        <v>135</v>
      </c>
      <c r="AU159" s="198" t="s">
        <v>82</v>
      </c>
      <c r="AY159" s="16" t="s">
        <v>133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80</v>
      </c>
      <c r="BK159" s="199">
        <f>ROUND(I159*H159,2)</f>
        <v>0</v>
      </c>
      <c r="BL159" s="16" t="s">
        <v>139</v>
      </c>
      <c r="BM159" s="198" t="s">
        <v>199</v>
      </c>
    </row>
    <row r="160" spans="1:65" s="13" customFormat="1" ht="11.25">
      <c r="B160" s="200"/>
      <c r="C160" s="201"/>
      <c r="D160" s="202" t="s">
        <v>140</v>
      </c>
      <c r="E160" s="203" t="s">
        <v>1</v>
      </c>
      <c r="F160" s="204" t="s">
        <v>200</v>
      </c>
      <c r="G160" s="201"/>
      <c r="H160" s="205">
        <v>1.1000000000000001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140</v>
      </c>
      <c r="AU160" s="211" t="s">
        <v>82</v>
      </c>
      <c r="AV160" s="13" t="s">
        <v>82</v>
      </c>
      <c r="AW160" s="13" t="s">
        <v>31</v>
      </c>
      <c r="AX160" s="13" t="s">
        <v>73</v>
      </c>
      <c r="AY160" s="211" t="s">
        <v>133</v>
      </c>
    </row>
    <row r="161" spans="1:65" s="14" customFormat="1" ht="11.25">
      <c r="B161" s="212"/>
      <c r="C161" s="213"/>
      <c r="D161" s="202" t="s">
        <v>140</v>
      </c>
      <c r="E161" s="214" t="s">
        <v>1</v>
      </c>
      <c r="F161" s="215" t="s">
        <v>143</v>
      </c>
      <c r="G161" s="213"/>
      <c r="H161" s="216">
        <v>1.1000000000000001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140</v>
      </c>
      <c r="AU161" s="222" t="s">
        <v>82</v>
      </c>
      <c r="AV161" s="14" t="s">
        <v>139</v>
      </c>
      <c r="AW161" s="14" t="s">
        <v>31</v>
      </c>
      <c r="AX161" s="14" t="s">
        <v>80</v>
      </c>
      <c r="AY161" s="222" t="s">
        <v>133</v>
      </c>
    </row>
    <row r="162" spans="1:65" s="2" customFormat="1" ht="24.2" customHeight="1">
      <c r="A162" s="33"/>
      <c r="B162" s="34"/>
      <c r="C162" s="186" t="s">
        <v>172</v>
      </c>
      <c r="D162" s="186" t="s">
        <v>135</v>
      </c>
      <c r="E162" s="187" t="s">
        <v>201</v>
      </c>
      <c r="F162" s="188" t="s">
        <v>202</v>
      </c>
      <c r="G162" s="189" t="s">
        <v>203</v>
      </c>
      <c r="H162" s="190">
        <v>2.8000000000000001E-2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38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139</v>
      </c>
      <c r="AT162" s="198" t="s">
        <v>135</v>
      </c>
      <c r="AU162" s="198" t="s">
        <v>82</v>
      </c>
      <c r="AY162" s="16" t="s">
        <v>133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80</v>
      </c>
      <c r="BK162" s="199">
        <f>ROUND(I162*H162,2)</f>
        <v>0</v>
      </c>
      <c r="BL162" s="16" t="s">
        <v>139</v>
      </c>
      <c r="BM162" s="198" t="s">
        <v>204</v>
      </c>
    </row>
    <row r="163" spans="1:65" s="13" customFormat="1" ht="11.25">
      <c r="B163" s="200"/>
      <c r="C163" s="201"/>
      <c r="D163" s="202" t="s">
        <v>140</v>
      </c>
      <c r="E163" s="203" t="s">
        <v>1</v>
      </c>
      <c r="F163" s="204" t="s">
        <v>205</v>
      </c>
      <c r="G163" s="201"/>
      <c r="H163" s="205">
        <v>2.7851999999999998E-2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140</v>
      </c>
      <c r="AU163" s="211" t="s">
        <v>82</v>
      </c>
      <c r="AV163" s="13" t="s">
        <v>82</v>
      </c>
      <c r="AW163" s="13" t="s">
        <v>31</v>
      </c>
      <c r="AX163" s="13" t="s">
        <v>73</v>
      </c>
      <c r="AY163" s="211" t="s">
        <v>133</v>
      </c>
    </row>
    <row r="164" spans="1:65" s="14" customFormat="1" ht="11.25">
      <c r="B164" s="212"/>
      <c r="C164" s="213"/>
      <c r="D164" s="202" t="s">
        <v>140</v>
      </c>
      <c r="E164" s="214" t="s">
        <v>1</v>
      </c>
      <c r="F164" s="215" t="s">
        <v>143</v>
      </c>
      <c r="G164" s="213"/>
      <c r="H164" s="216">
        <v>2.7851999999999998E-2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140</v>
      </c>
      <c r="AU164" s="222" t="s">
        <v>82</v>
      </c>
      <c r="AV164" s="14" t="s">
        <v>139</v>
      </c>
      <c r="AW164" s="14" t="s">
        <v>31</v>
      </c>
      <c r="AX164" s="14" t="s">
        <v>80</v>
      </c>
      <c r="AY164" s="222" t="s">
        <v>133</v>
      </c>
    </row>
    <row r="165" spans="1:65" s="12" customFormat="1" ht="22.9" customHeight="1">
      <c r="B165" s="170"/>
      <c r="C165" s="171"/>
      <c r="D165" s="172" t="s">
        <v>72</v>
      </c>
      <c r="E165" s="184" t="s">
        <v>139</v>
      </c>
      <c r="F165" s="184" t="s">
        <v>206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SUM(P166:P174)</f>
        <v>0</v>
      </c>
      <c r="Q165" s="178"/>
      <c r="R165" s="179">
        <f>SUM(R166:R174)</f>
        <v>0</v>
      </c>
      <c r="S165" s="178"/>
      <c r="T165" s="180">
        <f>SUM(T166:T174)</f>
        <v>0</v>
      </c>
      <c r="AR165" s="181" t="s">
        <v>80</v>
      </c>
      <c r="AT165" s="182" t="s">
        <v>72</v>
      </c>
      <c r="AU165" s="182" t="s">
        <v>80</v>
      </c>
      <c r="AY165" s="181" t="s">
        <v>133</v>
      </c>
      <c r="BK165" s="183">
        <f>SUM(BK166:BK174)</f>
        <v>0</v>
      </c>
    </row>
    <row r="166" spans="1:65" s="2" customFormat="1" ht="21.75" customHeight="1">
      <c r="A166" s="33"/>
      <c r="B166" s="34"/>
      <c r="C166" s="186" t="s">
        <v>8</v>
      </c>
      <c r="D166" s="186" t="s">
        <v>135</v>
      </c>
      <c r="E166" s="187" t="s">
        <v>207</v>
      </c>
      <c r="F166" s="188" t="s">
        <v>208</v>
      </c>
      <c r="G166" s="189" t="s">
        <v>138</v>
      </c>
      <c r="H166" s="190">
        <v>2500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38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139</v>
      </c>
      <c r="AT166" s="198" t="s">
        <v>135</v>
      </c>
      <c r="AU166" s="198" t="s">
        <v>82</v>
      </c>
      <c r="AY166" s="16" t="s">
        <v>133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80</v>
      </c>
      <c r="BK166" s="199">
        <f>ROUND(I166*H166,2)</f>
        <v>0</v>
      </c>
      <c r="BL166" s="16" t="s">
        <v>139</v>
      </c>
      <c r="BM166" s="198" t="s">
        <v>209</v>
      </c>
    </row>
    <row r="167" spans="1:65" s="13" customFormat="1" ht="11.25">
      <c r="B167" s="200"/>
      <c r="C167" s="201"/>
      <c r="D167" s="202" t="s">
        <v>140</v>
      </c>
      <c r="E167" s="203" t="s">
        <v>1</v>
      </c>
      <c r="F167" s="204" t="s">
        <v>210</v>
      </c>
      <c r="G167" s="201"/>
      <c r="H167" s="205">
        <v>2500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140</v>
      </c>
      <c r="AU167" s="211" t="s">
        <v>82</v>
      </c>
      <c r="AV167" s="13" t="s">
        <v>82</v>
      </c>
      <c r="AW167" s="13" t="s">
        <v>31</v>
      </c>
      <c r="AX167" s="13" t="s">
        <v>73</v>
      </c>
      <c r="AY167" s="211" t="s">
        <v>133</v>
      </c>
    </row>
    <row r="168" spans="1:65" s="14" customFormat="1" ht="11.25">
      <c r="B168" s="212"/>
      <c r="C168" s="213"/>
      <c r="D168" s="202" t="s">
        <v>140</v>
      </c>
      <c r="E168" s="214" t="s">
        <v>1</v>
      </c>
      <c r="F168" s="215" t="s">
        <v>143</v>
      </c>
      <c r="G168" s="213"/>
      <c r="H168" s="216">
        <v>2500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140</v>
      </c>
      <c r="AU168" s="222" t="s">
        <v>82</v>
      </c>
      <c r="AV168" s="14" t="s">
        <v>139</v>
      </c>
      <c r="AW168" s="14" t="s">
        <v>31</v>
      </c>
      <c r="AX168" s="14" t="s">
        <v>80</v>
      </c>
      <c r="AY168" s="222" t="s">
        <v>133</v>
      </c>
    </row>
    <row r="169" spans="1:65" s="2" customFormat="1" ht="24.2" customHeight="1">
      <c r="A169" s="33"/>
      <c r="B169" s="34"/>
      <c r="C169" s="186" t="s">
        <v>177</v>
      </c>
      <c r="D169" s="186" t="s">
        <v>135</v>
      </c>
      <c r="E169" s="187" t="s">
        <v>211</v>
      </c>
      <c r="F169" s="188" t="s">
        <v>212</v>
      </c>
      <c r="G169" s="189" t="s">
        <v>146</v>
      </c>
      <c r="H169" s="190">
        <v>1000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38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139</v>
      </c>
      <c r="AT169" s="198" t="s">
        <v>135</v>
      </c>
      <c r="AU169" s="198" t="s">
        <v>82</v>
      </c>
      <c r="AY169" s="16" t="s">
        <v>133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80</v>
      </c>
      <c r="BK169" s="199">
        <f>ROUND(I169*H169,2)</f>
        <v>0</v>
      </c>
      <c r="BL169" s="16" t="s">
        <v>139</v>
      </c>
      <c r="BM169" s="198" t="s">
        <v>213</v>
      </c>
    </row>
    <row r="170" spans="1:65" s="13" customFormat="1" ht="11.25">
      <c r="B170" s="200"/>
      <c r="C170" s="201"/>
      <c r="D170" s="202" t="s">
        <v>140</v>
      </c>
      <c r="E170" s="203" t="s">
        <v>1</v>
      </c>
      <c r="F170" s="204" t="s">
        <v>214</v>
      </c>
      <c r="G170" s="201"/>
      <c r="H170" s="205">
        <v>1000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140</v>
      </c>
      <c r="AU170" s="211" t="s">
        <v>82</v>
      </c>
      <c r="AV170" s="13" t="s">
        <v>82</v>
      </c>
      <c r="AW170" s="13" t="s">
        <v>31</v>
      </c>
      <c r="AX170" s="13" t="s">
        <v>73</v>
      </c>
      <c r="AY170" s="211" t="s">
        <v>133</v>
      </c>
    </row>
    <row r="171" spans="1:65" s="14" customFormat="1" ht="11.25">
      <c r="B171" s="212"/>
      <c r="C171" s="213"/>
      <c r="D171" s="202" t="s">
        <v>140</v>
      </c>
      <c r="E171" s="214" t="s">
        <v>1</v>
      </c>
      <c r="F171" s="215" t="s">
        <v>143</v>
      </c>
      <c r="G171" s="213"/>
      <c r="H171" s="216">
        <v>1000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140</v>
      </c>
      <c r="AU171" s="222" t="s">
        <v>82</v>
      </c>
      <c r="AV171" s="14" t="s">
        <v>139</v>
      </c>
      <c r="AW171" s="14" t="s">
        <v>31</v>
      </c>
      <c r="AX171" s="14" t="s">
        <v>80</v>
      </c>
      <c r="AY171" s="222" t="s">
        <v>133</v>
      </c>
    </row>
    <row r="172" spans="1:65" s="2" customFormat="1" ht="24.2" customHeight="1">
      <c r="A172" s="33"/>
      <c r="B172" s="34"/>
      <c r="C172" s="186" t="s">
        <v>215</v>
      </c>
      <c r="D172" s="186" t="s">
        <v>135</v>
      </c>
      <c r="E172" s="187" t="s">
        <v>216</v>
      </c>
      <c r="F172" s="188" t="s">
        <v>217</v>
      </c>
      <c r="G172" s="189" t="s">
        <v>138</v>
      </c>
      <c r="H172" s="190">
        <v>2500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38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139</v>
      </c>
      <c r="AT172" s="198" t="s">
        <v>135</v>
      </c>
      <c r="AU172" s="198" t="s">
        <v>82</v>
      </c>
      <c r="AY172" s="16" t="s">
        <v>133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80</v>
      </c>
      <c r="BK172" s="199">
        <f>ROUND(I172*H172,2)</f>
        <v>0</v>
      </c>
      <c r="BL172" s="16" t="s">
        <v>139</v>
      </c>
      <c r="BM172" s="198" t="s">
        <v>218</v>
      </c>
    </row>
    <row r="173" spans="1:65" s="13" customFormat="1" ht="11.25">
      <c r="B173" s="200"/>
      <c r="C173" s="201"/>
      <c r="D173" s="202" t="s">
        <v>140</v>
      </c>
      <c r="E173" s="203" t="s">
        <v>1</v>
      </c>
      <c r="F173" s="204" t="s">
        <v>219</v>
      </c>
      <c r="G173" s="201"/>
      <c r="H173" s="205">
        <v>2500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140</v>
      </c>
      <c r="AU173" s="211" t="s">
        <v>82</v>
      </c>
      <c r="AV173" s="13" t="s">
        <v>82</v>
      </c>
      <c r="AW173" s="13" t="s">
        <v>31</v>
      </c>
      <c r="AX173" s="13" t="s">
        <v>73</v>
      </c>
      <c r="AY173" s="211" t="s">
        <v>133</v>
      </c>
    </row>
    <row r="174" spans="1:65" s="14" customFormat="1" ht="11.25">
      <c r="B174" s="212"/>
      <c r="C174" s="213"/>
      <c r="D174" s="202" t="s">
        <v>140</v>
      </c>
      <c r="E174" s="214" t="s">
        <v>1</v>
      </c>
      <c r="F174" s="215" t="s">
        <v>143</v>
      </c>
      <c r="G174" s="213"/>
      <c r="H174" s="216">
        <v>2500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140</v>
      </c>
      <c r="AU174" s="222" t="s">
        <v>82</v>
      </c>
      <c r="AV174" s="14" t="s">
        <v>139</v>
      </c>
      <c r="AW174" s="14" t="s">
        <v>31</v>
      </c>
      <c r="AX174" s="14" t="s">
        <v>80</v>
      </c>
      <c r="AY174" s="222" t="s">
        <v>133</v>
      </c>
    </row>
    <row r="175" spans="1:65" s="12" customFormat="1" ht="22.9" customHeight="1">
      <c r="B175" s="170"/>
      <c r="C175" s="171"/>
      <c r="D175" s="172" t="s">
        <v>72</v>
      </c>
      <c r="E175" s="184" t="s">
        <v>160</v>
      </c>
      <c r="F175" s="184" t="s">
        <v>220</v>
      </c>
      <c r="G175" s="171"/>
      <c r="H175" s="171"/>
      <c r="I175" s="174"/>
      <c r="J175" s="185">
        <f>BK175</f>
        <v>0</v>
      </c>
      <c r="K175" s="171"/>
      <c r="L175" s="176"/>
      <c r="M175" s="177"/>
      <c r="N175" s="178"/>
      <c r="O175" s="178"/>
      <c r="P175" s="179">
        <f>SUM(P176:P179)</f>
        <v>0</v>
      </c>
      <c r="Q175" s="178"/>
      <c r="R175" s="179">
        <f>SUM(R176:R179)</f>
        <v>0</v>
      </c>
      <c r="S175" s="178"/>
      <c r="T175" s="180">
        <f>SUM(T176:T179)</f>
        <v>0</v>
      </c>
      <c r="AR175" s="181" t="s">
        <v>80</v>
      </c>
      <c r="AT175" s="182" t="s">
        <v>72</v>
      </c>
      <c r="AU175" s="182" t="s">
        <v>80</v>
      </c>
      <c r="AY175" s="181" t="s">
        <v>133</v>
      </c>
      <c r="BK175" s="183">
        <f>SUM(BK176:BK179)</f>
        <v>0</v>
      </c>
    </row>
    <row r="176" spans="1:65" s="2" customFormat="1" ht="24.2" customHeight="1">
      <c r="A176" s="33"/>
      <c r="B176" s="34"/>
      <c r="C176" s="186" t="s">
        <v>182</v>
      </c>
      <c r="D176" s="186" t="s">
        <v>135</v>
      </c>
      <c r="E176" s="187" t="s">
        <v>221</v>
      </c>
      <c r="F176" s="188" t="s">
        <v>222</v>
      </c>
      <c r="G176" s="189" t="s">
        <v>138</v>
      </c>
      <c r="H176" s="190">
        <v>1900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38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139</v>
      </c>
      <c r="AT176" s="198" t="s">
        <v>135</v>
      </c>
      <c r="AU176" s="198" t="s">
        <v>82</v>
      </c>
      <c r="AY176" s="16" t="s">
        <v>133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80</v>
      </c>
      <c r="BK176" s="199">
        <f>ROUND(I176*H176,2)</f>
        <v>0</v>
      </c>
      <c r="BL176" s="16" t="s">
        <v>139</v>
      </c>
      <c r="BM176" s="198" t="s">
        <v>223</v>
      </c>
    </row>
    <row r="177" spans="1:65" s="13" customFormat="1" ht="11.25">
      <c r="B177" s="200"/>
      <c r="C177" s="201"/>
      <c r="D177" s="202" t="s">
        <v>140</v>
      </c>
      <c r="E177" s="203" t="s">
        <v>1</v>
      </c>
      <c r="F177" s="204" t="s">
        <v>224</v>
      </c>
      <c r="G177" s="201"/>
      <c r="H177" s="205">
        <v>1900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140</v>
      </c>
      <c r="AU177" s="211" t="s">
        <v>82</v>
      </c>
      <c r="AV177" s="13" t="s">
        <v>82</v>
      </c>
      <c r="AW177" s="13" t="s">
        <v>31</v>
      </c>
      <c r="AX177" s="13" t="s">
        <v>73</v>
      </c>
      <c r="AY177" s="211" t="s">
        <v>133</v>
      </c>
    </row>
    <row r="178" spans="1:65" s="14" customFormat="1" ht="11.25">
      <c r="B178" s="212"/>
      <c r="C178" s="213"/>
      <c r="D178" s="202" t="s">
        <v>140</v>
      </c>
      <c r="E178" s="214" t="s">
        <v>1</v>
      </c>
      <c r="F178" s="215" t="s">
        <v>143</v>
      </c>
      <c r="G178" s="213"/>
      <c r="H178" s="216">
        <v>1900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140</v>
      </c>
      <c r="AU178" s="222" t="s">
        <v>82</v>
      </c>
      <c r="AV178" s="14" t="s">
        <v>139</v>
      </c>
      <c r="AW178" s="14" t="s">
        <v>31</v>
      </c>
      <c r="AX178" s="14" t="s">
        <v>80</v>
      </c>
      <c r="AY178" s="222" t="s">
        <v>133</v>
      </c>
    </row>
    <row r="179" spans="1:65" s="2" customFormat="1" ht="24.2" customHeight="1">
      <c r="A179" s="33"/>
      <c r="B179" s="34"/>
      <c r="C179" s="186" t="s">
        <v>225</v>
      </c>
      <c r="D179" s="186" t="s">
        <v>135</v>
      </c>
      <c r="E179" s="187" t="s">
        <v>226</v>
      </c>
      <c r="F179" s="188" t="s">
        <v>227</v>
      </c>
      <c r="G179" s="189" t="s">
        <v>138</v>
      </c>
      <c r="H179" s="190">
        <v>1900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38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139</v>
      </c>
      <c r="AT179" s="198" t="s">
        <v>135</v>
      </c>
      <c r="AU179" s="198" t="s">
        <v>82</v>
      </c>
      <c r="AY179" s="16" t="s">
        <v>133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80</v>
      </c>
      <c r="BK179" s="199">
        <f>ROUND(I179*H179,2)</f>
        <v>0</v>
      </c>
      <c r="BL179" s="16" t="s">
        <v>139</v>
      </c>
      <c r="BM179" s="198" t="s">
        <v>228</v>
      </c>
    </row>
    <row r="180" spans="1:65" s="12" customFormat="1" ht="22.9" customHeight="1">
      <c r="B180" s="170"/>
      <c r="C180" s="171"/>
      <c r="D180" s="172" t="s">
        <v>72</v>
      </c>
      <c r="E180" s="184" t="s">
        <v>229</v>
      </c>
      <c r="F180" s="184" t="s">
        <v>230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P181</f>
        <v>0</v>
      </c>
      <c r="Q180" s="178"/>
      <c r="R180" s="179">
        <f>R181</f>
        <v>0</v>
      </c>
      <c r="S180" s="178"/>
      <c r="T180" s="180">
        <f>T181</f>
        <v>0</v>
      </c>
      <c r="AR180" s="181" t="s">
        <v>80</v>
      </c>
      <c r="AT180" s="182" t="s">
        <v>72</v>
      </c>
      <c r="AU180" s="182" t="s">
        <v>80</v>
      </c>
      <c r="AY180" s="181" t="s">
        <v>133</v>
      </c>
      <c r="BK180" s="183">
        <f>BK181</f>
        <v>0</v>
      </c>
    </row>
    <row r="181" spans="1:65" s="2" customFormat="1" ht="21.75" customHeight="1">
      <c r="A181" s="33"/>
      <c r="B181" s="34"/>
      <c r="C181" s="186" t="s">
        <v>185</v>
      </c>
      <c r="D181" s="186" t="s">
        <v>135</v>
      </c>
      <c r="E181" s="187" t="s">
        <v>231</v>
      </c>
      <c r="F181" s="188" t="s">
        <v>232</v>
      </c>
      <c r="G181" s="189" t="s">
        <v>203</v>
      </c>
      <c r="H181" s="190">
        <v>1231.9390000000001</v>
      </c>
      <c r="I181" s="191"/>
      <c r="J181" s="192">
        <f>ROUND(I181*H181,2)</f>
        <v>0</v>
      </c>
      <c r="K181" s="193"/>
      <c r="L181" s="38"/>
      <c r="M181" s="234" t="s">
        <v>1</v>
      </c>
      <c r="N181" s="235" t="s">
        <v>38</v>
      </c>
      <c r="O181" s="236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139</v>
      </c>
      <c r="AT181" s="198" t="s">
        <v>135</v>
      </c>
      <c r="AU181" s="198" t="s">
        <v>82</v>
      </c>
      <c r="AY181" s="16" t="s">
        <v>133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80</v>
      </c>
      <c r="BK181" s="199">
        <f>ROUND(I181*H181,2)</f>
        <v>0</v>
      </c>
      <c r="BL181" s="16" t="s">
        <v>139</v>
      </c>
      <c r="BM181" s="198" t="s">
        <v>233</v>
      </c>
    </row>
    <row r="182" spans="1:65" s="2" customFormat="1" ht="6.95" customHeight="1">
      <c r="A182" s="3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38"/>
      <c r="M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</row>
  </sheetData>
  <sheetProtection algorithmName="SHA-512" hashValue="xT48rMkp7KdsbSp3IJjOGfNAtzG3WbLtnR6PvyclJvGoczaJKsWAj5+fTg6AN4S4RRpCQZb4R8ujhwbbVB7Z2A==" saltValue="MZjdEvIDDC4pzYkORoNmE1NMZl6+MTzKdGp22aiVHVJqxiOdrBwqGVtb0IenWj6HQrRRctiLGEygWPPaiLNLtw==" spinCount="100000" sheet="1" objects="1" scenarios="1" formatColumns="0" formatRows="0" autoFilter="0"/>
  <autoFilter ref="C121:K181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234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ROUND((SUM(BE125:BE194)),  2)</f>
        <v>0</v>
      </c>
      <c r="G33" s="33"/>
      <c r="H33" s="33"/>
      <c r="I33" s="123">
        <v>0.21</v>
      </c>
      <c r="J33" s="122">
        <f>ROUND(((SUM(BE125:BE194))*I33),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ROUND((SUM(BF125:BF194)),  2)</f>
        <v>0</v>
      </c>
      <c r="G34" s="33"/>
      <c r="H34" s="33"/>
      <c r="I34" s="123">
        <v>0.15</v>
      </c>
      <c r="J34" s="122">
        <f>ROUND(((SUM(BF125:BF194))*I34),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ROUND((SUM(BG125:BG194)),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ROUND((SUM(BH125:BH194)),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ROUND((SUM(BI125:BI194)),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01 (1) - SO 01.2.1 Výpust hlavní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J145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J168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116</v>
      </c>
      <c r="E101" s="155"/>
      <c r="F101" s="155"/>
      <c r="G101" s="155"/>
      <c r="H101" s="155"/>
      <c r="I101" s="155"/>
      <c r="J101" s="156">
        <f>J173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235</v>
      </c>
      <c r="E102" s="155"/>
      <c r="F102" s="155"/>
      <c r="G102" s="155"/>
      <c r="H102" s="155"/>
      <c r="I102" s="155"/>
      <c r="J102" s="156">
        <f>J180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117</v>
      </c>
      <c r="E103" s="155"/>
      <c r="F103" s="155"/>
      <c r="G103" s="155"/>
      <c r="H103" s="155"/>
      <c r="I103" s="155"/>
      <c r="J103" s="156">
        <f>J190</f>
        <v>0</v>
      </c>
      <c r="K103" s="153"/>
      <c r="L103" s="157"/>
    </row>
    <row r="104" spans="1:31" s="9" customFormat="1" ht="24.95" customHeight="1">
      <c r="B104" s="146"/>
      <c r="C104" s="147"/>
      <c r="D104" s="148" t="s">
        <v>236</v>
      </c>
      <c r="E104" s="149"/>
      <c r="F104" s="149"/>
      <c r="G104" s="149"/>
      <c r="H104" s="149"/>
      <c r="I104" s="149"/>
      <c r="J104" s="150">
        <f>J192</f>
        <v>0</v>
      </c>
      <c r="K104" s="147"/>
      <c r="L104" s="151"/>
    </row>
    <row r="105" spans="1:31" s="10" customFormat="1" ht="19.899999999999999" customHeight="1">
      <c r="B105" s="152"/>
      <c r="C105" s="153"/>
      <c r="D105" s="154" t="s">
        <v>237</v>
      </c>
      <c r="E105" s="155"/>
      <c r="F105" s="155"/>
      <c r="G105" s="155"/>
      <c r="H105" s="155"/>
      <c r="I105" s="155"/>
      <c r="J105" s="156">
        <f>J193</f>
        <v>0</v>
      </c>
      <c r="K105" s="153"/>
      <c r="L105" s="157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90" t="str">
        <f>E7</f>
        <v>2022-04-01 - Chlum u Blatné - rybník_odemčený</v>
      </c>
      <c r="F115" s="291"/>
      <c r="G115" s="291"/>
      <c r="H115" s="291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2" t="str">
        <f>E9</f>
        <v>01 (1) - SO 01.2.1 Výpust hlavní</v>
      </c>
      <c r="F117" s="292"/>
      <c r="G117" s="292"/>
      <c r="H117" s="292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 xml:space="preserve"> </v>
      </c>
      <c r="G119" s="35"/>
      <c r="H119" s="35"/>
      <c r="I119" s="28" t="s">
        <v>22</v>
      </c>
      <c r="J119" s="65" t="str">
        <f>IF(J12="","",J12)</f>
        <v>16. 6. 2023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 xml:space="preserve"> </v>
      </c>
      <c r="G121" s="35"/>
      <c r="H121" s="35"/>
      <c r="I121" s="28" t="s">
        <v>29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IF(E18="","",E18)</f>
        <v>Vyplň údaj</v>
      </c>
      <c r="G122" s="35"/>
      <c r="H122" s="35"/>
      <c r="I122" s="28" t="s">
        <v>30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8"/>
      <c r="B124" s="159"/>
      <c r="C124" s="160" t="s">
        <v>119</v>
      </c>
      <c r="D124" s="161" t="s">
        <v>58</v>
      </c>
      <c r="E124" s="161" t="s">
        <v>54</v>
      </c>
      <c r="F124" s="161" t="s">
        <v>55</v>
      </c>
      <c r="G124" s="161" t="s">
        <v>120</v>
      </c>
      <c r="H124" s="161" t="s">
        <v>121</v>
      </c>
      <c r="I124" s="161" t="s">
        <v>122</v>
      </c>
      <c r="J124" s="162" t="s">
        <v>109</v>
      </c>
      <c r="K124" s="163" t="s">
        <v>123</v>
      </c>
      <c r="L124" s="164"/>
      <c r="M124" s="74" t="s">
        <v>1</v>
      </c>
      <c r="N124" s="75" t="s">
        <v>37</v>
      </c>
      <c r="O124" s="75" t="s">
        <v>124</v>
      </c>
      <c r="P124" s="75" t="s">
        <v>125</v>
      </c>
      <c r="Q124" s="75" t="s">
        <v>126</v>
      </c>
      <c r="R124" s="75" t="s">
        <v>127</v>
      </c>
      <c r="S124" s="75" t="s">
        <v>128</v>
      </c>
      <c r="T124" s="76" t="s">
        <v>129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>
      <c r="A125" s="33"/>
      <c r="B125" s="34"/>
      <c r="C125" s="81" t="s">
        <v>130</v>
      </c>
      <c r="D125" s="35"/>
      <c r="E125" s="35"/>
      <c r="F125" s="35"/>
      <c r="G125" s="35"/>
      <c r="H125" s="35"/>
      <c r="I125" s="35"/>
      <c r="J125" s="165">
        <f>BK125</f>
        <v>0</v>
      </c>
      <c r="K125" s="35"/>
      <c r="L125" s="38"/>
      <c r="M125" s="77"/>
      <c r="N125" s="166"/>
      <c r="O125" s="78"/>
      <c r="P125" s="167">
        <f>P126+P192</f>
        <v>0</v>
      </c>
      <c r="Q125" s="78"/>
      <c r="R125" s="167">
        <f>R126+R192</f>
        <v>0</v>
      </c>
      <c r="S125" s="78"/>
      <c r="T125" s="168">
        <f>T126+T192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111</v>
      </c>
      <c r="BK125" s="169">
        <f>BK126+BK192</f>
        <v>0</v>
      </c>
    </row>
    <row r="126" spans="1:65" s="12" customFormat="1" ht="25.9" customHeight="1">
      <c r="B126" s="170"/>
      <c r="C126" s="171"/>
      <c r="D126" s="172" t="s">
        <v>72</v>
      </c>
      <c r="E126" s="173" t="s">
        <v>131</v>
      </c>
      <c r="F126" s="173" t="s">
        <v>132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P127+P145+P168+P173+P180+P190</f>
        <v>0</v>
      </c>
      <c r="Q126" s="178"/>
      <c r="R126" s="179">
        <f>R127+R145+R168+R173+R180+R190</f>
        <v>0</v>
      </c>
      <c r="S126" s="178"/>
      <c r="T126" s="180">
        <f>T127+T145+T168+T173+T180+T190</f>
        <v>0</v>
      </c>
      <c r="AR126" s="181" t="s">
        <v>80</v>
      </c>
      <c r="AT126" s="182" t="s">
        <v>72</v>
      </c>
      <c r="AU126" s="182" t="s">
        <v>73</v>
      </c>
      <c r="AY126" s="181" t="s">
        <v>133</v>
      </c>
      <c r="BK126" s="183">
        <f>BK127+BK145+BK168+BK173+BK180+BK190</f>
        <v>0</v>
      </c>
    </row>
    <row r="127" spans="1:65" s="12" customFormat="1" ht="22.9" customHeight="1">
      <c r="B127" s="170"/>
      <c r="C127" s="171"/>
      <c r="D127" s="172" t="s">
        <v>72</v>
      </c>
      <c r="E127" s="184" t="s">
        <v>80</v>
      </c>
      <c r="F127" s="184" t="s">
        <v>134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SUM(P128:P144)</f>
        <v>0</v>
      </c>
      <c r="Q127" s="178"/>
      <c r="R127" s="179">
        <f>SUM(R128:R144)</f>
        <v>0</v>
      </c>
      <c r="S127" s="178"/>
      <c r="T127" s="180">
        <f>SUM(T128:T144)</f>
        <v>0</v>
      </c>
      <c r="AR127" s="181" t="s">
        <v>80</v>
      </c>
      <c r="AT127" s="182" t="s">
        <v>72</v>
      </c>
      <c r="AU127" s="182" t="s">
        <v>80</v>
      </c>
      <c r="AY127" s="181" t="s">
        <v>133</v>
      </c>
      <c r="BK127" s="183">
        <f>SUM(BK128:BK144)</f>
        <v>0</v>
      </c>
    </row>
    <row r="128" spans="1:65" s="2" customFormat="1" ht="16.5" customHeight="1">
      <c r="A128" s="33"/>
      <c r="B128" s="34"/>
      <c r="C128" s="186" t="s">
        <v>80</v>
      </c>
      <c r="D128" s="186" t="s">
        <v>135</v>
      </c>
      <c r="E128" s="187" t="s">
        <v>238</v>
      </c>
      <c r="F128" s="188" t="s">
        <v>239</v>
      </c>
      <c r="G128" s="189" t="s">
        <v>190</v>
      </c>
      <c r="H128" s="190">
        <v>30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139</v>
      </c>
      <c r="AT128" s="198" t="s">
        <v>135</v>
      </c>
      <c r="AU128" s="198" t="s">
        <v>82</v>
      </c>
      <c r="AY128" s="16" t="s">
        <v>133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80</v>
      </c>
      <c r="BK128" s="199">
        <f>ROUND(I128*H128,2)</f>
        <v>0</v>
      </c>
      <c r="BL128" s="16" t="s">
        <v>139</v>
      </c>
      <c r="BM128" s="198" t="s">
        <v>82</v>
      </c>
    </row>
    <row r="129" spans="1:65" s="2" customFormat="1" ht="24.2" customHeight="1">
      <c r="A129" s="33"/>
      <c r="B129" s="34"/>
      <c r="C129" s="186" t="s">
        <v>82</v>
      </c>
      <c r="D129" s="186" t="s">
        <v>135</v>
      </c>
      <c r="E129" s="187" t="s">
        <v>240</v>
      </c>
      <c r="F129" s="188" t="s">
        <v>241</v>
      </c>
      <c r="G129" s="189" t="s">
        <v>242</v>
      </c>
      <c r="H129" s="190">
        <v>126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139</v>
      </c>
      <c r="AT129" s="198" t="s">
        <v>135</v>
      </c>
      <c r="AU129" s="198" t="s">
        <v>82</v>
      </c>
      <c r="AY129" s="16" t="s">
        <v>133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0</v>
      </c>
      <c r="BL129" s="16" t="s">
        <v>139</v>
      </c>
      <c r="BM129" s="198" t="s">
        <v>139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243</v>
      </c>
      <c r="G130" s="201"/>
      <c r="H130" s="205">
        <v>126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140</v>
      </c>
      <c r="AU130" s="211" t="s">
        <v>82</v>
      </c>
      <c r="AV130" s="13" t="s">
        <v>82</v>
      </c>
      <c r="AW130" s="13" t="s">
        <v>31</v>
      </c>
      <c r="AX130" s="13" t="s">
        <v>73</v>
      </c>
      <c r="AY130" s="211" t="s">
        <v>133</v>
      </c>
    </row>
    <row r="131" spans="1:65" s="14" customFormat="1" ht="11.25">
      <c r="B131" s="212"/>
      <c r="C131" s="213"/>
      <c r="D131" s="202" t="s">
        <v>140</v>
      </c>
      <c r="E131" s="214" t="s">
        <v>1</v>
      </c>
      <c r="F131" s="215" t="s">
        <v>143</v>
      </c>
      <c r="G131" s="213"/>
      <c r="H131" s="216">
        <v>126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140</v>
      </c>
      <c r="AU131" s="222" t="s">
        <v>82</v>
      </c>
      <c r="AV131" s="14" t="s">
        <v>139</v>
      </c>
      <c r="AW131" s="14" t="s">
        <v>31</v>
      </c>
      <c r="AX131" s="14" t="s">
        <v>80</v>
      </c>
      <c r="AY131" s="222" t="s">
        <v>133</v>
      </c>
    </row>
    <row r="132" spans="1:65" s="2" customFormat="1" ht="24.2" customHeight="1">
      <c r="A132" s="33"/>
      <c r="B132" s="34"/>
      <c r="C132" s="186" t="s">
        <v>148</v>
      </c>
      <c r="D132" s="186" t="s">
        <v>135</v>
      </c>
      <c r="E132" s="187" t="s">
        <v>244</v>
      </c>
      <c r="F132" s="188" t="s">
        <v>245</v>
      </c>
      <c r="G132" s="189" t="s">
        <v>246</v>
      </c>
      <c r="H132" s="190">
        <v>14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139</v>
      </c>
      <c r="AT132" s="198" t="s">
        <v>135</v>
      </c>
      <c r="AU132" s="198" t="s">
        <v>82</v>
      </c>
      <c r="AY132" s="16" t="s">
        <v>133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139</v>
      </c>
      <c r="BM132" s="198" t="s">
        <v>151</v>
      </c>
    </row>
    <row r="133" spans="1:65" s="2" customFormat="1" ht="33" customHeight="1">
      <c r="A133" s="33"/>
      <c r="B133" s="34"/>
      <c r="C133" s="186" t="s">
        <v>139</v>
      </c>
      <c r="D133" s="186" t="s">
        <v>135</v>
      </c>
      <c r="E133" s="187" t="s">
        <v>247</v>
      </c>
      <c r="F133" s="188" t="s">
        <v>248</v>
      </c>
      <c r="G133" s="189" t="s">
        <v>146</v>
      </c>
      <c r="H133" s="190">
        <v>441.6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139</v>
      </c>
      <c r="AT133" s="198" t="s">
        <v>135</v>
      </c>
      <c r="AU133" s="198" t="s">
        <v>82</v>
      </c>
      <c r="AY133" s="16" t="s">
        <v>133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80</v>
      </c>
      <c r="BK133" s="199">
        <f>ROUND(I133*H133,2)</f>
        <v>0</v>
      </c>
      <c r="BL133" s="16" t="s">
        <v>139</v>
      </c>
      <c r="BM133" s="198" t="s">
        <v>154</v>
      </c>
    </row>
    <row r="134" spans="1:65" s="13" customFormat="1" ht="11.25">
      <c r="B134" s="200"/>
      <c r="C134" s="201"/>
      <c r="D134" s="202" t="s">
        <v>140</v>
      </c>
      <c r="E134" s="203" t="s">
        <v>1</v>
      </c>
      <c r="F134" s="204" t="s">
        <v>249</v>
      </c>
      <c r="G134" s="201"/>
      <c r="H134" s="205">
        <v>51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140</v>
      </c>
      <c r="AU134" s="211" t="s">
        <v>82</v>
      </c>
      <c r="AV134" s="13" t="s">
        <v>82</v>
      </c>
      <c r="AW134" s="13" t="s">
        <v>31</v>
      </c>
      <c r="AX134" s="13" t="s">
        <v>73</v>
      </c>
      <c r="AY134" s="211" t="s">
        <v>133</v>
      </c>
    </row>
    <row r="135" spans="1:65" s="13" customFormat="1" ht="11.25">
      <c r="B135" s="200"/>
      <c r="C135" s="201"/>
      <c r="D135" s="202" t="s">
        <v>140</v>
      </c>
      <c r="E135" s="203" t="s">
        <v>1</v>
      </c>
      <c r="F135" s="204" t="s">
        <v>250</v>
      </c>
      <c r="G135" s="201"/>
      <c r="H135" s="205">
        <v>4.84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140</v>
      </c>
      <c r="AU135" s="211" t="s">
        <v>82</v>
      </c>
      <c r="AV135" s="13" t="s">
        <v>82</v>
      </c>
      <c r="AW135" s="13" t="s">
        <v>31</v>
      </c>
      <c r="AX135" s="13" t="s">
        <v>73</v>
      </c>
      <c r="AY135" s="211" t="s">
        <v>133</v>
      </c>
    </row>
    <row r="136" spans="1:65" s="13" customFormat="1" ht="11.25">
      <c r="B136" s="200"/>
      <c r="C136" s="201"/>
      <c r="D136" s="202" t="s">
        <v>140</v>
      </c>
      <c r="E136" s="203" t="s">
        <v>1</v>
      </c>
      <c r="F136" s="204" t="s">
        <v>251</v>
      </c>
      <c r="G136" s="201"/>
      <c r="H136" s="205">
        <v>0.96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140</v>
      </c>
      <c r="AU136" s="211" t="s">
        <v>82</v>
      </c>
      <c r="AV136" s="13" t="s">
        <v>82</v>
      </c>
      <c r="AW136" s="13" t="s">
        <v>31</v>
      </c>
      <c r="AX136" s="13" t="s">
        <v>73</v>
      </c>
      <c r="AY136" s="211" t="s">
        <v>133</v>
      </c>
    </row>
    <row r="137" spans="1:65" s="13" customFormat="1" ht="11.25">
      <c r="B137" s="200"/>
      <c r="C137" s="201"/>
      <c r="D137" s="202" t="s">
        <v>140</v>
      </c>
      <c r="E137" s="203" t="s">
        <v>1</v>
      </c>
      <c r="F137" s="204" t="s">
        <v>252</v>
      </c>
      <c r="G137" s="201"/>
      <c r="H137" s="205">
        <v>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140</v>
      </c>
      <c r="AU137" s="211" t="s">
        <v>82</v>
      </c>
      <c r="AV137" s="13" t="s">
        <v>82</v>
      </c>
      <c r="AW137" s="13" t="s">
        <v>31</v>
      </c>
      <c r="AX137" s="13" t="s">
        <v>73</v>
      </c>
      <c r="AY137" s="211" t="s">
        <v>133</v>
      </c>
    </row>
    <row r="138" spans="1:65" s="13" customFormat="1" ht="11.25">
      <c r="B138" s="200"/>
      <c r="C138" s="201"/>
      <c r="D138" s="202" t="s">
        <v>140</v>
      </c>
      <c r="E138" s="203" t="s">
        <v>1</v>
      </c>
      <c r="F138" s="204" t="s">
        <v>253</v>
      </c>
      <c r="G138" s="201"/>
      <c r="H138" s="205">
        <v>375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140</v>
      </c>
      <c r="AU138" s="211" t="s">
        <v>82</v>
      </c>
      <c r="AV138" s="13" t="s">
        <v>82</v>
      </c>
      <c r="AW138" s="13" t="s">
        <v>31</v>
      </c>
      <c r="AX138" s="13" t="s">
        <v>73</v>
      </c>
      <c r="AY138" s="211" t="s">
        <v>133</v>
      </c>
    </row>
    <row r="139" spans="1:65" s="13" customFormat="1" ht="11.25">
      <c r="B139" s="200"/>
      <c r="C139" s="201"/>
      <c r="D139" s="202" t="s">
        <v>140</v>
      </c>
      <c r="E139" s="203" t="s">
        <v>1</v>
      </c>
      <c r="F139" s="204" t="s">
        <v>254</v>
      </c>
      <c r="G139" s="201"/>
      <c r="H139" s="205">
        <v>4.8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140</v>
      </c>
      <c r="AU139" s="211" t="s">
        <v>82</v>
      </c>
      <c r="AV139" s="13" t="s">
        <v>82</v>
      </c>
      <c r="AW139" s="13" t="s">
        <v>31</v>
      </c>
      <c r="AX139" s="13" t="s">
        <v>73</v>
      </c>
      <c r="AY139" s="211" t="s">
        <v>133</v>
      </c>
    </row>
    <row r="140" spans="1:65" s="14" customFormat="1" ht="11.25">
      <c r="B140" s="212"/>
      <c r="C140" s="213"/>
      <c r="D140" s="202" t="s">
        <v>140</v>
      </c>
      <c r="E140" s="214" t="s">
        <v>1</v>
      </c>
      <c r="F140" s="215" t="s">
        <v>143</v>
      </c>
      <c r="G140" s="213"/>
      <c r="H140" s="216">
        <v>441.6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140</v>
      </c>
      <c r="AU140" s="222" t="s">
        <v>82</v>
      </c>
      <c r="AV140" s="14" t="s">
        <v>139</v>
      </c>
      <c r="AW140" s="14" t="s">
        <v>31</v>
      </c>
      <c r="AX140" s="14" t="s">
        <v>80</v>
      </c>
      <c r="AY140" s="222" t="s">
        <v>133</v>
      </c>
    </row>
    <row r="141" spans="1:65" s="2" customFormat="1" ht="37.9" customHeight="1">
      <c r="A141" s="33"/>
      <c r="B141" s="34"/>
      <c r="C141" s="186" t="s">
        <v>160</v>
      </c>
      <c r="D141" s="186" t="s">
        <v>135</v>
      </c>
      <c r="E141" s="187" t="s">
        <v>149</v>
      </c>
      <c r="F141" s="188" t="s">
        <v>150</v>
      </c>
      <c r="G141" s="189" t="s">
        <v>146</v>
      </c>
      <c r="H141" s="190">
        <v>441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38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139</v>
      </c>
      <c r="AT141" s="198" t="s">
        <v>135</v>
      </c>
      <c r="AU141" s="198" t="s">
        <v>82</v>
      </c>
      <c r="AY141" s="16" t="s">
        <v>133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80</v>
      </c>
      <c r="BK141" s="199">
        <f>ROUND(I141*H141,2)</f>
        <v>0</v>
      </c>
      <c r="BL141" s="16" t="s">
        <v>139</v>
      </c>
      <c r="BM141" s="198" t="s">
        <v>163</v>
      </c>
    </row>
    <row r="142" spans="1:65" s="13" customFormat="1" ht="11.25">
      <c r="B142" s="200"/>
      <c r="C142" s="201"/>
      <c r="D142" s="202" t="s">
        <v>140</v>
      </c>
      <c r="E142" s="203" t="s">
        <v>1</v>
      </c>
      <c r="F142" s="204" t="s">
        <v>255</v>
      </c>
      <c r="G142" s="201"/>
      <c r="H142" s="205">
        <v>441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140</v>
      </c>
      <c r="AU142" s="211" t="s">
        <v>82</v>
      </c>
      <c r="AV142" s="13" t="s">
        <v>82</v>
      </c>
      <c r="AW142" s="13" t="s">
        <v>31</v>
      </c>
      <c r="AX142" s="13" t="s">
        <v>73</v>
      </c>
      <c r="AY142" s="211" t="s">
        <v>133</v>
      </c>
    </row>
    <row r="143" spans="1:65" s="14" customFormat="1" ht="11.25">
      <c r="B143" s="212"/>
      <c r="C143" s="213"/>
      <c r="D143" s="202" t="s">
        <v>140</v>
      </c>
      <c r="E143" s="214" t="s">
        <v>1</v>
      </c>
      <c r="F143" s="215" t="s">
        <v>143</v>
      </c>
      <c r="G143" s="213"/>
      <c r="H143" s="216">
        <v>441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140</v>
      </c>
      <c r="AU143" s="222" t="s">
        <v>82</v>
      </c>
      <c r="AV143" s="14" t="s">
        <v>139</v>
      </c>
      <c r="AW143" s="14" t="s">
        <v>31</v>
      </c>
      <c r="AX143" s="14" t="s">
        <v>80</v>
      </c>
      <c r="AY143" s="222" t="s">
        <v>133</v>
      </c>
    </row>
    <row r="144" spans="1:65" s="2" customFormat="1" ht="16.5" customHeight="1">
      <c r="A144" s="33"/>
      <c r="B144" s="34"/>
      <c r="C144" s="186" t="s">
        <v>151</v>
      </c>
      <c r="D144" s="186" t="s">
        <v>135</v>
      </c>
      <c r="E144" s="187" t="s">
        <v>152</v>
      </c>
      <c r="F144" s="188" t="s">
        <v>153</v>
      </c>
      <c r="G144" s="189" t="s">
        <v>146</v>
      </c>
      <c r="H144" s="190">
        <v>441.6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139</v>
      </c>
      <c r="AT144" s="198" t="s">
        <v>135</v>
      </c>
      <c r="AU144" s="198" t="s">
        <v>82</v>
      </c>
      <c r="AY144" s="16" t="s">
        <v>133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80</v>
      </c>
      <c r="BK144" s="199">
        <f>ROUND(I144*H144,2)</f>
        <v>0</v>
      </c>
      <c r="BL144" s="16" t="s">
        <v>139</v>
      </c>
      <c r="BM144" s="198" t="s">
        <v>167</v>
      </c>
    </row>
    <row r="145" spans="1:65" s="12" customFormat="1" ht="22.9" customHeight="1">
      <c r="B145" s="170"/>
      <c r="C145" s="171"/>
      <c r="D145" s="172" t="s">
        <v>72</v>
      </c>
      <c r="E145" s="184" t="s">
        <v>148</v>
      </c>
      <c r="F145" s="184" t="s">
        <v>186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SUM(P146:P167)</f>
        <v>0</v>
      </c>
      <c r="Q145" s="178"/>
      <c r="R145" s="179">
        <f>SUM(R146:R167)</f>
        <v>0</v>
      </c>
      <c r="S145" s="178"/>
      <c r="T145" s="180">
        <f>SUM(T146:T167)</f>
        <v>0</v>
      </c>
      <c r="AR145" s="181" t="s">
        <v>80</v>
      </c>
      <c r="AT145" s="182" t="s">
        <v>72</v>
      </c>
      <c r="AU145" s="182" t="s">
        <v>80</v>
      </c>
      <c r="AY145" s="181" t="s">
        <v>133</v>
      </c>
      <c r="BK145" s="183">
        <f>SUM(BK146:BK167)</f>
        <v>0</v>
      </c>
    </row>
    <row r="146" spans="1:65" s="2" customFormat="1" ht="24.2" customHeight="1">
      <c r="A146" s="33"/>
      <c r="B146" s="34"/>
      <c r="C146" s="186" t="s">
        <v>169</v>
      </c>
      <c r="D146" s="186" t="s">
        <v>135</v>
      </c>
      <c r="E146" s="187" t="s">
        <v>256</v>
      </c>
      <c r="F146" s="188" t="s">
        <v>257</v>
      </c>
      <c r="G146" s="189" t="s">
        <v>258</v>
      </c>
      <c r="H146" s="190">
        <v>2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38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139</v>
      </c>
      <c r="AT146" s="198" t="s">
        <v>135</v>
      </c>
      <c r="AU146" s="198" t="s">
        <v>82</v>
      </c>
      <c r="AY146" s="16" t="s">
        <v>133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80</v>
      </c>
      <c r="BK146" s="199">
        <f>ROUND(I146*H146,2)</f>
        <v>0</v>
      </c>
      <c r="BL146" s="16" t="s">
        <v>139</v>
      </c>
      <c r="BM146" s="198" t="s">
        <v>172</v>
      </c>
    </row>
    <row r="147" spans="1:65" s="2" customFormat="1" ht="24.2" customHeight="1">
      <c r="A147" s="33"/>
      <c r="B147" s="34"/>
      <c r="C147" s="223" t="s">
        <v>154</v>
      </c>
      <c r="D147" s="223" t="s">
        <v>173</v>
      </c>
      <c r="E147" s="224" t="s">
        <v>259</v>
      </c>
      <c r="F147" s="225" t="s">
        <v>260</v>
      </c>
      <c r="G147" s="226" t="s">
        <v>258</v>
      </c>
      <c r="H147" s="227">
        <v>2</v>
      </c>
      <c r="I147" s="228"/>
      <c r="J147" s="229">
        <f>ROUND(I147*H147,2)</f>
        <v>0</v>
      </c>
      <c r="K147" s="230"/>
      <c r="L147" s="231"/>
      <c r="M147" s="232" t="s">
        <v>1</v>
      </c>
      <c r="N147" s="233" t="s">
        <v>38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154</v>
      </c>
      <c r="AT147" s="198" t="s">
        <v>173</v>
      </c>
      <c r="AU147" s="198" t="s">
        <v>82</v>
      </c>
      <c r="AY147" s="16" t="s">
        <v>133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80</v>
      </c>
      <c r="BK147" s="199">
        <f>ROUND(I147*H147,2)</f>
        <v>0</v>
      </c>
      <c r="BL147" s="16" t="s">
        <v>139</v>
      </c>
      <c r="BM147" s="198" t="s">
        <v>177</v>
      </c>
    </row>
    <row r="148" spans="1:65" s="2" customFormat="1" ht="33" customHeight="1">
      <c r="A148" s="33"/>
      <c r="B148" s="34"/>
      <c r="C148" s="186" t="s">
        <v>179</v>
      </c>
      <c r="D148" s="186" t="s">
        <v>135</v>
      </c>
      <c r="E148" s="187" t="s">
        <v>261</v>
      </c>
      <c r="F148" s="188" t="s">
        <v>262</v>
      </c>
      <c r="G148" s="189" t="s">
        <v>146</v>
      </c>
      <c r="H148" s="190">
        <v>0.3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38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139</v>
      </c>
      <c r="AT148" s="198" t="s">
        <v>135</v>
      </c>
      <c r="AU148" s="198" t="s">
        <v>82</v>
      </c>
      <c r="AY148" s="16" t="s">
        <v>133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139</v>
      </c>
      <c r="BM148" s="198" t="s">
        <v>182</v>
      </c>
    </row>
    <row r="149" spans="1:65" s="13" customFormat="1" ht="11.25">
      <c r="B149" s="200"/>
      <c r="C149" s="201"/>
      <c r="D149" s="202" t="s">
        <v>140</v>
      </c>
      <c r="E149" s="203" t="s">
        <v>1</v>
      </c>
      <c r="F149" s="204" t="s">
        <v>263</v>
      </c>
      <c r="G149" s="201"/>
      <c r="H149" s="205">
        <v>0.3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140</v>
      </c>
      <c r="AU149" s="211" t="s">
        <v>82</v>
      </c>
      <c r="AV149" s="13" t="s">
        <v>82</v>
      </c>
      <c r="AW149" s="13" t="s">
        <v>31</v>
      </c>
      <c r="AX149" s="13" t="s">
        <v>73</v>
      </c>
      <c r="AY149" s="211" t="s">
        <v>133</v>
      </c>
    </row>
    <row r="150" spans="1:65" s="14" customFormat="1" ht="11.25">
      <c r="B150" s="212"/>
      <c r="C150" s="213"/>
      <c r="D150" s="202" t="s">
        <v>140</v>
      </c>
      <c r="E150" s="214" t="s">
        <v>1</v>
      </c>
      <c r="F150" s="215" t="s">
        <v>143</v>
      </c>
      <c r="G150" s="213"/>
      <c r="H150" s="216">
        <v>0.3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140</v>
      </c>
      <c r="AU150" s="222" t="s">
        <v>82</v>
      </c>
      <c r="AV150" s="14" t="s">
        <v>139</v>
      </c>
      <c r="AW150" s="14" t="s">
        <v>31</v>
      </c>
      <c r="AX150" s="14" t="s">
        <v>80</v>
      </c>
      <c r="AY150" s="222" t="s">
        <v>133</v>
      </c>
    </row>
    <row r="151" spans="1:65" s="2" customFormat="1" ht="33" customHeight="1">
      <c r="A151" s="33"/>
      <c r="B151" s="34"/>
      <c r="C151" s="186" t="s">
        <v>163</v>
      </c>
      <c r="D151" s="186" t="s">
        <v>135</v>
      </c>
      <c r="E151" s="187" t="s">
        <v>264</v>
      </c>
      <c r="F151" s="188" t="s">
        <v>265</v>
      </c>
      <c r="G151" s="189" t="s">
        <v>146</v>
      </c>
      <c r="H151" s="190">
        <v>3.87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139</v>
      </c>
      <c r="AT151" s="198" t="s">
        <v>135</v>
      </c>
      <c r="AU151" s="198" t="s">
        <v>82</v>
      </c>
      <c r="AY151" s="16" t="s">
        <v>133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80</v>
      </c>
      <c r="BK151" s="199">
        <f>ROUND(I151*H151,2)</f>
        <v>0</v>
      </c>
      <c r="BL151" s="16" t="s">
        <v>139</v>
      </c>
      <c r="BM151" s="198" t="s">
        <v>185</v>
      </c>
    </row>
    <row r="152" spans="1:65" s="13" customFormat="1" ht="11.25">
      <c r="B152" s="200"/>
      <c r="C152" s="201"/>
      <c r="D152" s="202" t="s">
        <v>140</v>
      </c>
      <c r="E152" s="203" t="s">
        <v>1</v>
      </c>
      <c r="F152" s="204" t="s">
        <v>266</v>
      </c>
      <c r="G152" s="201"/>
      <c r="H152" s="205">
        <v>0.44999999999999996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140</v>
      </c>
      <c r="AU152" s="211" t="s">
        <v>82</v>
      </c>
      <c r="AV152" s="13" t="s">
        <v>82</v>
      </c>
      <c r="AW152" s="13" t="s">
        <v>31</v>
      </c>
      <c r="AX152" s="13" t="s">
        <v>73</v>
      </c>
      <c r="AY152" s="211" t="s">
        <v>133</v>
      </c>
    </row>
    <row r="153" spans="1:65" s="13" customFormat="1" ht="11.25">
      <c r="B153" s="200"/>
      <c r="C153" s="201"/>
      <c r="D153" s="202" t="s">
        <v>140</v>
      </c>
      <c r="E153" s="203" t="s">
        <v>1</v>
      </c>
      <c r="F153" s="204" t="s">
        <v>267</v>
      </c>
      <c r="G153" s="201"/>
      <c r="H153" s="205">
        <v>2.7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140</v>
      </c>
      <c r="AU153" s="211" t="s">
        <v>82</v>
      </c>
      <c r="AV153" s="13" t="s">
        <v>82</v>
      </c>
      <c r="AW153" s="13" t="s">
        <v>31</v>
      </c>
      <c r="AX153" s="13" t="s">
        <v>73</v>
      </c>
      <c r="AY153" s="211" t="s">
        <v>133</v>
      </c>
    </row>
    <row r="154" spans="1:65" s="13" customFormat="1" ht="11.25">
      <c r="B154" s="200"/>
      <c r="C154" s="201"/>
      <c r="D154" s="202" t="s">
        <v>140</v>
      </c>
      <c r="E154" s="203" t="s">
        <v>1</v>
      </c>
      <c r="F154" s="204" t="s">
        <v>268</v>
      </c>
      <c r="G154" s="201"/>
      <c r="H154" s="205">
        <v>0.72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140</v>
      </c>
      <c r="AU154" s="211" t="s">
        <v>82</v>
      </c>
      <c r="AV154" s="13" t="s">
        <v>82</v>
      </c>
      <c r="AW154" s="13" t="s">
        <v>31</v>
      </c>
      <c r="AX154" s="13" t="s">
        <v>73</v>
      </c>
      <c r="AY154" s="211" t="s">
        <v>133</v>
      </c>
    </row>
    <row r="155" spans="1:65" s="14" customFormat="1" ht="11.25">
      <c r="B155" s="212"/>
      <c r="C155" s="213"/>
      <c r="D155" s="202" t="s">
        <v>140</v>
      </c>
      <c r="E155" s="214" t="s">
        <v>1</v>
      </c>
      <c r="F155" s="215" t="s">
        <v>143</v>
      </c>
      <c r="G155" s="213"/>
      <c r="H155" s="216">
        <v>3.87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140</v>
      </c>
      <c r="AU155" s="222" t="s">
        <v>82</v>
      </c>
      <c r="AV155" s="14" t="s">
        <v>139</v>
      </c>
      <c r="AW155" s="14" t="s">
        <v>31</v>
      </c>
      <c r="AX155" s="14" t="s">
        <v>80</v>
      </c>
      <c r="AY155" s="222" t="s">
        <v>133</v>
      </c>
    </row>
    <row r="156" spans="1:65" s="2" customFormat="1" ht="33" customHeight="1">
      <c r="A156" s="33"/>
      <c r="B156" s="34"/>
      <c r="C156" s="186" t="s">
        <v>187</v>
      </c>
      <c r="D156" s="186" t="s">
        <v>135</v>
      </c>
      <c r="E156" s="187" t="s">
        <v>269</v>
      </c>
      <c r="F156" s="188" t="s">
        <v>270</v>
      </c>
      <c r="G156" s="189" t="s">
        <v>146</v>
      </c>
      <c r="H156" s="190">
        <v>3.24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38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139</v>
      </c>
      <c r="AT156" s="198" t="s">
        <v>135</v>
      </c>
      <c r="AU156" s="198" t="s">
        <v>82</v>
      </c>
      <c r="AY156" s="16" t="s">
        <v>133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80</v>
      </c>
      <c r="BK156" s="199">
        <f>ROUND(I156*H156,2)</f>
        <v>0</v>
      </c>
      <c r="BL156" s="16" t="s">
        <v>139</v>
      </c>
      <c r="BM156" s="198" t="s">
        <v>191</v>
      </c>
    </row>
    <row r="157" spans="1:65" s="13" customFormat="1" ht="11.25">
      <c r="B157" s="200"/>
      <c r="C157" s="201"/>
      <c r="D157" s="202" t="s">
        <v>140</v>
      </c>
      <c r="E157" s="203" t="s">
        <v>1</v>
      </c>
      <c r="F157" s="204" t="s">
        <v>271</v>
      </c>
      <c r="G157" s="201"/>
      <c r="H157" s="205">
        <v>3.24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140</v>
      </c>
      <c r="AU157" s="211" t="s">
        <v>82</v>
      </c>
      <c r="AV157" s="13" t="s">
        <v>82</v>
      </c>
      <c r="AW157" s="13" t="s">
        <v>31</v>
      </c>
      <c r="AX157" s="13" t="s">
        <v>73</v>
      </c>
      <c r="AY157" s="211" t="s">
        <v>133</v>
      </c>
    </row>
    <row r="158" spans="1:65" s="14" customFormat="1" ht="11.25">
      <c r="B158" s="212"/>
      <c r="C158" s="213"/>
      <c r="D158" s="202" t="s">
        <v>140</v>
      </c>
      <c r="E158" s="214" t="s">
        <v>1</v>
      </c>
      <c r="F158" s="215" t="s">
        <v>143</v>
      </c>
      <c r="G158" s="213"/>
      <c r="H158" s="216">
        <v>3.24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140</v>
      </c>
      <c r="AU158" s="222" t="s">
        <v>82</v>
      </c>
      <c r="AV158" s="14" t="s">
        <v>139</v>
      </c>
      <c r="AW158" s="14" t="s">
        <v>31</v>
      </c>
      <c r="AX158" s="14" t="s">
        <v>80</v>
      </c>
      <c r="AY158" s="222" t="s">
        <v>133</v>
      </c>
    </row>
    <row r="159" spans="1:65" s="2" customFormat="1" ht="24.2" customHeight="1">
      <c r="A159" s="33"/>
      <c r="B159" s="34"/>
      <c r="C159" s="186" t="s">
        <v>167</v>
      </c>
      <c r="D159" s="186" t="s">
        <v>135</v>
      </c>
      <c r="E159" s="187" t="s">
        <v>272</v>
      </c>
      <c r="F159" s="188" t="s">
        <v>273</v>
      </c>
      <c r="G159" s="189" t="s">
        <v>138</v>
      </c>
      <c r="H159" s="190">
        <v>24.78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38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139</v>
      </c>
      <c r="AT159" s="198" t="s">
        <v>135</v>
      </c>
      <c r="AU159" s="198" t="s">
        <v>82</v>
      </c>
      <c r="AY159" s="16" t="s">
        <v>133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80</v>
      </c>
      <c r="BK159" s="199">
        <f>ROUND(I159*H159,2)</f>
        <v>0</v>
      </c>
      <c r="BL159" s="16" t="s">
        <v>139</v>
      </c>
      <c r="BM159" s="198" t="s">
        <v>194</v>
      </c>
    </row>
    <row r="160" spans="1:65" s="13" customFormat="1" ht="11.25">
      <c r="B160" s="200"/>
      <c r="C160" s="201"/>
      <c r="D160" s="202" t="s">
        <v>140</v>
      </c>
      <c r="E160" s="203" t="s">
        <v>1</v>
      </c>
      <c r="F160" s="204" t="s">
        <v>274</v>
      </c>
      <c r="G160" s="201"/>
      <c r="H160" s="205">
        <v>2.4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140</v>
      </c>
      <c r="AU160" s="211" t="s">
        <v>82</v>
      </c>
      <c r="AV160" s="13" t="s">
        <v>82</v>
      </c>
      <c r="AW160" s="13" t="s">
        <v>31</v>
      </c>
      <c r="AX160" s="13" t="s">
        <v>73</v>
      </c>
      <c r="AY160" s="211" t="s">
        <v>133</v>
      </c>
    </row>
    <row r="161" spans="1:65" s="13" customFormat="1" ht="11.25">
      <c r="B161" s="200"/>
      <c r="C161" s="201"/>
      <c r="D161" s="202" t="s">
        <v>140</v>
      </c>
      <c r="E161" s="203" t="s">
        <v>1</v>
      </c>
      <c r="F161" s="204" t="s">
        <v>275</v>
      </c>
      <c r="G161" s="201"/>
      <c r="H161" s="205">
        <v>6.6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140</v>
      </c>
      <c r="AU161" s="211" t="s">
        <v>82</v>
      </c>
      <c r="AV161" s="13" t="s">
        <v>82</v>
      </c>
      <c r="AW161" s="13" t="s">
        <v>31</v>
      </c>
      <c r="AX161" s="13" t="s">
        <v>73</v>
      </c>
      <c r="AY161" s="211" t="s">
        <v>133</v>
      </c>
    </row>
    <row r="162" spans="1:65" s="13" customFormat="1" ht="11.25">
      <c r="B162" s="200"/>
      <c r="C162" s="201"/>
      <c r="D162" s="202" t="s">
        <v>140</v>
      </c>
      <c r="E162" s="203" t="s">
        <v>1</v>
      </c>
      <c r="F162" s="204" t="s">
        <v>276</v>
      </c>
      <c r="G162" s="201"/>
      <c r="H162" s="205">
        <v>3.3600000000000003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140</v>
      </c>
      <c r="AU162" s="211" t="s">
        <v>82</v>
      </c>
      <c r="AV162" s="13" t="s">
        <v>82</v>
      </c>
      <c r="AW162" s="13" t="s">
        <v>31</v>
      </c>
      <c r="AX162" s="13" t="s">
        <v>73</v>
      </c>
      <c r="AY162" s="211" t="s">
        <v>133</v>
      </c>
    </row>
    <row r="163" spans="1:65" s="13" customFormat="1" ht="11.25">
      <c r="B163" s="200"/>
      <c r="C163" s="201"/>
      <c r="D163" s="202" t="s">
        <v>140</v>
      </c>
      <c r="E163" s="203" t="s">
        <v>1</v>
      </c>
      <c r="F163" s="204" t="s">
        <v>277</v>
      </c>
      <c r="G163" s="201"/>
      <c r="H163" s="205">
        <v>12.420000000000002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140</v>
      </c>
      <c r="AU163" s="211" t="s">
        <v>82</v>
      </c>
      <c r="AV163" s="13" t="s">
        <v>82</v>
      </c>
      <c r="AW163" s="13" t="s">
        <v>31</v>
      </c>
      <c r="AX163" s="13" t="s">
        <v>73</v>
      </c>
      <c r="AY163" s="211" t="s">
        <v>133</v>
      </c>
    </row>
    <row r="164" spans="1:65" s="14" customFormat="1" ht="11.25">
      <c r="B164" s="212"/>
      <c r="C164" s="213"/>
      <c r="D164" s="202" t="s">
        <v>140</v>
      </c>
      <c r="E164" s="214" t="s">
        <v>1</v>
      </c>
      <c r="F164" s="215" t="s">
        <v>143</v>
      </c>
      <c r="G164" s="213"/>
      <c r="H164" s="216">
        <v>24.78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140</v>
      </c>
      <c r="AU164" s="222" t="s">
        <v>82</v>
      </c>
      <c r="AV164" s="14" t="s">
        <v>139</v>
      </c>
      <c r="AW164" s="14" t="s">
        <v>31</v>
      </c>
      <c r="AX164" s="14" t="s">
        <v>80</v>
      </c>
      <c r="AY164" s="222" t="s">
        <v>133</v>
      </c>
    </row>
    <row r="165" spans="1:65" s="2" customFormat="1" ht="24.2" customHeight="1">
      <c r="A165" s="33"/>
      <c r="B165" s="34"/>
      <c r="C165" s="186" t="s">
        <v>196</v>
      </c>
      <c r="D165" s="186" t="s">
        <v>135</v>
      </c>
      <c r="E165" s="187" t="s">
        <v>278</v>
      </c>
      <c r="F165" s="188" t="s">
        <v>279</v>
      </c>
      <c r="G165" s="189" t="s">
        <v>203</v>
      </c>
      <c r="H165" s="190">
        <v>0.113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38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139</v>
      </c>
      <c r="AT165" s="198" t="s">
        <v>135</v>
      </c>
      <c r="AU165" s="198" t="s">
        <v>82</v>
      </c>
      <c r="AY165" s="16" t="s">
        <v>133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80</v>
      </c>
      <c r="BK165" s="199">
        <f>ROUND(I165*H165,2)</f>
        <v>0</v>
      </c>
      <c r="BL165" s="16" t="s">
        <v>139</v>
      </c>
      <c r="BM165" s="198" t="s">
        <v>199</v>
      </c>
    </row>
    <row r="166" spans="1:65" s="13" customFormat="1" ht="11.25">
      <c r="B166" s="200"/>
      <c r="C166" s="201"/>
      <c r="D166" s="202" t="s">
        <v>140</v>
      </c>
      <c r="E166" s="203" t="s">
        <v>1</v>
      </c>
      <c r="F166" s="204" t="s">
        <v>280</v>
      </c>
      <c r="G166" s="201"/>
      <c r="H166" s="205">
        <v>0.11340000000000001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140</v>
      </c>
      <c r="AU166" s="211" t="s">
        <v>82</v>
      </c>
      <c r="AV166" s="13" t="s">
        <v>82</v>
      </c>
      <c r="AW166" s="13" t="s">
        <v>31</v>
      </c>
      <c r="AX166" s="13" t="s">
        <v>73</v>
      </c>
      <c r="AY166" s="211" t="s">
        <v>133</v>
      </c>
    </row>
    <row r="167" spans="1:65" s="14" customFormat="1" ht="11.25">
      <c r="B167" s="212"/>
      <c r="C167" s="213"/>
      <c r="D167" s="202" t="s">
        <v>140</v>
      </c>
      <c r="E167" s="214" t="s">
        <v>1</v>
      </c>
      <c r="F167" s="215" t="s">
        <v>143</v>
      </c>
      <c r="G167" s="213"/>
      <c r="H167" s="216">
        <v>0.11340000000000001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140</v>
      </c>
      <c r="AU167" s="222" t="s">
        <v>82</v>
      </c>
      <c r="AV167" s="14" t="s">
        <v>139</v>
      </c>
      <c r="AW167" s="14" t="s">
        <v>31</v>
      </c>
      <c r="AX167" s="14" t="s">
        <v>80</v>
      </c>
      <c r="AY167" s="222" t="s">
        <v>133</v>
      </c>
    </row>
    <row r="168" spans="1:65" s="12" customFormat="1" ht="22.9" customHeight="1">
      <c r="B168" s="170"/>
      <c r="C168" s="171"/>
      <c r="D168" s="172" t="s">
        <v>72</v>
      </c>
      <c r="E168" s="184" t="s">
        <v>139</v>
      </c>
      <c r="F168" s="184" t="s">
        <v>206</v>
      </c>
      <c r="G168" s="171"/>
      <c r="H168" s="171"/>
      <c r="I168" s="174"/>
      <c r="J168" s="185">
        <f>BK168</f>
        <v>0</v>
      </c>
      <c r="K168" s="171"/>
      <c r="L168" s="176"/>
      <c r="M168" s="177"/>
      <c r="N168" s="178"/>
      <c r="O168" s="178"/>
      <c r="P168" s="179">
        <f>SUM(P169:P172)</f>
        <v>0</v>
      </c>
      <c r="Q168" s="178"/>
      <c r="R168" s="179">
        <f>SUM(R169:R172)</f>
        <v>0</v>
      </c>
      <c r="S168" s="178"/>
      <c r="T168" s="180">
        <f>SUM(T169:T172)</f>
        <v>0</v>
      </c>
      <c r="AR168" s="181" t="s">
        <v>80</v>
      </c>
      <c r="AT168" s="182" t="s">
        <v>72</v>
      </c>
      <c r="AU168" s="182" t="s">
        <v>80</v>
      </c>
      <c r="AY168" s="181" t="s">
        <v>133</v>
      </c>
      <c r="BK168" s="183">
        <f>SUM(BK169:BK172)</f>
        <v>0</v>
      </c>
    </row>
    <row r="169" spans="1:65" s="2" customFormat="1" ht="24.2" customHeight="1">
      <c r="A169" s="33"/>
      <c r="B169" s="34"/>
      <c r="C169" s="186" t="s">
        <v>172</v>
      </c>
      <c r="D169" s="186" t="s">
        <v>135</v>
      </c>
      <c r="E169" s="187" t="s">
        <v>211</v>
      </c>
      <c r="F169" s="188" t="s">
        <v>212</v>
      </c>
      <c r="G169" s="189" t="s">
        <v>146</v>
      </c>
      <c r="H169" s="190">
        <v>5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38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139</v>
      </c>
      <c r="AT169" s="198" t="s">
        <v>135</v>
      </c>
      <c r="AU169" s="198" t="s">
        <v>82</v>
      </c>
      <c r="AY169" s="16" t="s">
        <v>133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80</v>
      </c>
      <c r="BK169" s="199">
        <f>ROUND(I169*H169,2)</f>
        <v>0</v>
      </c>
      <c r="BL169" s="16" t="s">
        <v>139</v>
      </c>
      <c r="BM169" s="198" t="s">
        <v>204</v>
      </c>
    </row>
    <row r="170" spans="1:65" s="13" customFormat="1" ht="11.25">
      <c r="B170" s="200"/>
      <c r="C170" s="201"/>
      <c r="D170" s="202" t="s">
        <v>140</v>
      </c>
      <c r="E170" s="203" t="s">
        <v>1</v>
      </c>
      <c r="F170" s="204" t="s">
        <v>281</v>
      </c>
      <c r="G170" s="201"/>
      <c r="H170" s="205">
        <v>5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140</v>
      </c>
      <c r="AU170" s="211" t="s">
        <v>82</v>
      </c>
      <c r="AV170" s="13" t="s">
        <v>82</v>
      </c>
      <c r="AW170" s="13" t="s">
        <v>31</v>
      </c>
      <c r="AX170" s="13" t="s">
        <v>73</v>
      </c>
      <c r="AY170" s="211" t="s">
        <v>133</v>
      </c>
    </row>
    <row r="171" spans="1:65" s="14" customFormat="1" ht="11.25">
      <c r="B171" s="212"/>
      <c r="C171" s="213"/>
      <c r="D171" s="202" t="s">
        <v>140</v>
      </c>
      <c r="E171" s="214" t="s">
        <v>1</v>
      </c>
      <c r="F171" s="215" t="s">
        <v>143</v>
      </c>
      <c r="G171" s="213"/>
      <c r="H171" s="216">
        <v>5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140</v>
      </c>
      <c r="AU171" s="222" t="s">
        <v>82</v>
      </c>
      <c r="AV171" s="14" t="s">
        <v>139</v>
      </c>
      <c r="AW171" s="14" t="s">
        <v>31</v>
      </c>
      <c r="AX171" s="14" t="s">
        <v>80</v>
      </c>
      <c r="AY171" s="222" t="s">
        <v>133</v>
      </c>
    </row>
    <row r="172" spans="1:65" s="2" customFormat="1" ht="24.2" customHeight="1">
      <c r="A172" s="33"/>
      <c r="B172" s="34"/>
      <c r="C172" s="186" t="s">
        <v>8</v>
      </c>
      <c r="D172" s="186" t="s">
        <v>135</v>
      </c>
      <c r="E172" s="187" t="s">
        <v>216</v>
      </c>
      <c r="F172" s="188" t="s">
        <v>217</v>
      </c>
      <c r="G172" s="189" t="s">
        <v>138</v>
      </c>
      <c r="H172" s="190">
        <v>10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38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139</v>
      </c>
      <c r="AT172" s="198" t="s">
        <v>135</v>
      </c>
      <c r="AU172" s="198" t="s">
        <v>82</v>
      </c>
      <c r="AY172" s="16" t="s">
        <v>133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80</v>
      </c>
      <c r="BK172" s="199">
        <f>ROUND(I172*H172,2)</f>
        <v>0</v>
      </c>
      <c r="BL172" s="16" t="s">
        <v>139</v>
      </c>
      <c r="BM172" s="198" t="s">
        <v>209</v>
      </c>
    </row>
    <row r="173" spans="1:65" s="12" customFormat="1" ht="22.9" customHeight="1">
      <c r="B173" s="170"/>
      <c r="C173" s="171"/>
      <c r="D173" s="172" t="s">
        <v>72</v>
      </c>
      <c r="E173" s="184" t="s">
        <v>160</v>
      </c>
      <c r="F173" s="184" t="s">
        <v>220</v>
      </c>
      <c r="G173" s="171"/>
      <c r="H173" s="171"/>
      <c r="I173" s="174"/>
      <c r="J173" s="185">
        <f>BK173</f>
        <v>0</v>
      </c>
      <c r="K173" s="171"/>
      <c r="L173" s="176"/>
      <c r="M173" s="177"/>
      <c r="N173" s="178"/>
      <c r="O173" s="178"/>
      <c r="P173" s="179">
        <f>SUM(P174:P179)</f>
        <v>0</v>
      </c>
      <c r="Q173" s="178"/>
      <c r="R173" s="179">
        <f>SUM(R174:R179)</f>
        <v>0</v>
      </c>
      <c r="S173" s="178"/>
      <c r="T173" s="180">
        <f>SUM(T174:T179)</f>
        <v>0</v>
      </c>
      <c r="AR173" s="181" t="s">
        <v>80</v>
      </c>
      <c r="AT173" s="182" t="s">
        <v>72</v>
      </c>
      <c r="AU173" s="182" t="s">
        <v>80</v>
      </c>
      <c r="AY173" s="181" t="s">
        <v>133</v>
      </c>
      <c r="BK173" s="183">
        <f>SUM(BK174:BK179)</f>
        <v>0</v>
      </c>
    </row>
    <row r="174" spans="1:65" s="2" customFormat="1" ht="24.2" customHeight="1">
      <c r="A174" s="33"/>
      <c r="B174" s="34"/>
      <c r="C174" s="186" t="s">
        <v>177</v>
      </c>
      <c r="D174" s="186" t="s">
        <v>135</v>
      </c>
      <c r="E174" s="187" t="s">
        <v>221</v>
      </c>
      <c r="F174" s="188" t="s">
        <v>222</v>
      </c>
      <c r="G174" s="189" t="s">
        <v>138</v>
      </c>
      <c r="H174" s="190">
        <v>225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139</v>
      </c>
      <c r="AT174" s="198" t="s">
        <v>135</v>
      </c>
      <c r="AU174" s="198" t="s">
        <v>82</v>
      </c>
      <c r="AY174" s="16" t="s">
        <v>133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80</v>
      </c>
      <c r="BK174" s="199">
        <f>ROUND(I174*H174,2)</f>
        <v>0</v>
      </c>
      <c r="BL174" s="16" t="s">
        <v>139</v>
      </c>
      <c r="BM174" s="198" t="s">
        <v>213</v>
      </c>
    </row>
    <row r="175" spans="1:65" s="13" customFormat="1" ht="11.25">
      <c r="B175" s="200"/>
      <c r="C175" s="201"/>
      <c r="D175" s="202" t="s">
        <v>140</v>
      </c>
      <c r="E175" s="203" t="s">
        <v>1</v>
      </c>
      <c r="F175" s="204" t="s">
        <v>282</v>
      </c>
      <c r="G175" s="201"/>
      <c r="H175" s="205">
        <v>225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140</v>
      </c>
      <c r="AU175" s="211" t="s">
        <v>82</v>
      </c>
      <c r="AV175" s="13" t="s">
        <v>82</v>
      </c>
      <c r="AW175" s="13" t="s">
        <v>31</v>
      </c>
      <c r="AX175" s="13" t="s">
        <v>73</v>
      </c>
      <c r="AY175" s="211" t="s">
        <v>133</v>
      </c>
    </row>
    <row r="176" spans="1:65" s="14" customFormat="1" ht="11.25">
      <c r="B176" s="212"/>
      <c r="C176" s="213"/>
      <c r="D176" s="202" t="s">
        <v>140</v>
      </c>
      <c r="E176" s="214" t="s">
        <v>1</v>
      </c>
      <c r="F176" s="215" t="s">
        <v>143</v>
      </c>
      <c r="G176" s="213"/>
      <c r="H176" s="216">
        <v>225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140</v>
      </c>
      <c r="AU176" s="222" t="s">
        <v>82</v>
      </c>
      <c r="AV176" s="14" t="s">
        <v>139</v>
      </c>
      <c r="AW176" s="14" t="s">
        <v>31</v>
      </c>
      <c r="AX176" s="14" t="s">
        <v>80</v>
      </c>
      <c r="AY176" s="222" t="s">
        <v>133</v>
      </c>
    </row>
    <row r="177" spans="1:65" s="2" customFormat="1" ht="24.2" customHeight="1">
      <c r="A177" s="33"/>
      <c r="B177" s="34"/>
      <c r="C177" s="186" t="s">
        <v>215</v>
      </c>
      <c r="D177" s="186" t="s">
        <v>135</v>
      </c>
      <c r="E177" s="187" t="s">
        <v>226</v>
      </c>
      <c r="F177" s="188" t="s">
        <v>227</v>
      </c>
      <c r="G177" s="189" t="s">
        <v>138</v>
      </c>
      <c r="H177" s="190">
        <v>225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38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139</v>
      </c>
      <c r="AT177" s="198" t="s">
        <v>135</v>
      </c>
      <c r="AU177" s="198" t="s">
        <v>82</v>
      </c>
      <c r="AY177" s="16" t="s">
        <v>133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80</v>
      </c>
      <c r="BK177" s="199">
        <f>ROUND(I177*H177,2)</f>
        <v>0</v>
      </c>
      <c r="BL177" s="16" t="s">
        <v>139</v>
      </c>
      <c r="BM177" s="198" t="s">
        <v>218</v>
      </c>
    </row>
    <row r="178" spans="1:65" s="13" customFormat="1" ht="11.25">
      <c r="B178" s="200"/>
      <c r="C178" s="201"/>
      <c r="D178" s="202" t="s">
        <v>140</v>
      </c>
      <c r="E178" s="203" t="s">
        <v>1</v>
      </c>
      <c r="F178" s="204" t="s">
        <v>282</v>
      </c>
      <c r="G178" s="201"/>
      <c r="H178" s="205">
        <v>225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140</v>
      </c>
      <c r="AU178" s="211" t="s">
        <v>82</v>
      </c>
      <c r="AV178" s="13" t="s">
        <v>82</v>
      </c>
      <c r="AW178" s="13" t="s">
        <v>31</v>
      </c>
      <c r="AX178" s="13" t="s">
        <v>73</v>
      </c>
      <c r="AY178" s="211" t="s">
        <v>133</v>
      </c>
    </row>
    <row r="179" spans="1:65" s="14" customFormat="1" ht="11.25">
      <c r="B179" s="212"/>
      <c r="C179" s="213"/>
      <c r="D179" s="202" t="s">
        <v>140</v>
      </c>
      <c r="E179" s="214" t="s">
        <v>1</v>
      </c>
      <c r="F179" s="215" t="s">
        <v>143</v>
      </c>
      <c r="G179" s="213"/>
      <c r="H179" s="216">
        <v>225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140</v>
      </c>
      <c r="AU179" s="222" t="s">
        <v>82</v>
      </c>
      <c r="AV179" s="14" t="s">
        <v>139</v>
      </c>
      <c r="AW179" s="14" t="s">
        <v>31</v>
      </c>
      <c r="AX179" s="14" t="s">
        <v>80</v>
      </c>
      <c r="AY179" s="222" t="s">
        <v>133</v>
      </c>
    </row>
    <row r="180" spans="1:65" s="12" customFormat="1" ht="22.9" customHeight="1">
      <c r="B180" s="170"/>
      <c r="C180" s="171"/>
      <c r="D180" s="172" t="s">
        <v>72</v>
      </c>
      <c r="E180" s="184" t="s">
        <v>154</v>
      </c>
      <c r="F180" s="184" t="s">
        <v>283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SUM(P181:P189)</f>
        <v>0</v>
      </c>
      <c r="Q180" s="178"/>
      <c r="R180" s="179">
        <f>SUM(R181:R189)</f>
        <v>0</v>
      </c>
      <c r="S180" s="178"/>
      <c r="T180" s="180">
        <f>SUM(T181:T189)</f>
        <v>0</v>
      </c>
      <c r="AR180" s="181" t="s">
        <v>80</v>
      </c>
      <c r="AT180" s="182" t="s">
        <v>72</v>
      </c>
      <c r="AU180" s="182" t="s">
        <v>80</v>
      </c>
      <c r="AY180" s="181" t="s">
        <v>133</v>
      </c>
      <c r="BK180" s="183">
        <f>SUM(BK181:BK189)</f>
        <v>0</v>
      </c>
    </row>
    <row r="181" spans="1:65" s="2" customFormat="1" ht="24.2" customHeight="1">
      <c r="A181" s="33"/>
      <c r="B181" s="34"/>
      <c r="C181" s="186" t="s">
        <v>182</v>
      </c>
      <c r="D181" s="186" t="s">
        <v>135</v>
      </c>
      <c r="E181" s="187" t="s">
        <v>284</v>
      </c>
      <c r="F181" s="188" t="s">
        <v>285</v>
      </c>
      <c r="G181" s="189" t="s">
        <v>190</v>
      </c>
      <c r="H181" s="190">
        <v>34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38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139</v>
      </c>
      <c r="AT181" s="198" t="s">
        <v>135</v>
      </c>
      <c r="AU181" s="198" t="s">
        <v>82</v>
      </c>
      <c r="AY181" s="16" t="s">
        <v>133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80</v>
      </c>
      <c r="BK181" s="199">
        <f>ROUND(I181*H181,2)</f>
        <v>0</v>
      </c>
      <c r="BL181" s="16" t="s">
        <v>139</v>
      </c>
      <c r="BM181" s="198" t="s">
        <v>223</v>
      </c>
    </row>
    <row r="182" spans="1:65" s="2" customFormat="1" ht="24.2" customHeight="1">
      <c r="A182" s="33"/>
      <c r="B182" s="34"/>
      <c r="C182" s="223" t="s">
        <v>225</v>
      </c>
      <c r="D182" s="223" t="s">
        <v>173</v>
      </c>
      <c r="E182" s="224" t="s">
        <v>286</v>
      </c>
      <c r="F182" s="225" t="s">
        <v>287</v>
      </c>
      <c r="G182" s="226" t="s">
        <v>190</v>
      </c>
      <c r="H182" s="227">
        <v>34</v>
      </c>
      <c r="I182" s="228"/>
      <c r="J182" s="229">
        <f>ROUND(I182*H182,2)</f>
        <v>0</v>
      </c>
      <c r="K182" s="230"/>
      <c r="L182" s="231"/>
      <c r="M182" s="232" t="s">
        <v>1</v>
      </c>
      <c r="N182" s="233" t="s">
        <v>38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154</v>
      </c>
      <c r="AT182" s="198" t="s">
        <v>173</v>
      </c>
      <c r="AU182" s="198" t="s">
        <v>82</v>
      </c>
      <c r="AY182" s="16" t="s">
        <v>133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80</v>
      </c>
      <c r="BK182" s="199">
        <f>ROUND(I182*H182,2)</f>
        <v>0</v>
      </c>
      <c r="BL182" s="16" t="s">
        <v>139</v>
      </c>
      <c r="BM182" s="198" t="s">
        <v>228</v>
      </c>
    </row>
    <row r="183" spans="1:65" s="2" customFormat="1" ht="24.2" customHeight="1">
      <c r="A183" s="33"/>
      <c r="B183" s="34"/>
      <c r="C183" s="186" t="s">
        <v>185</v>
      </c>
      <c r="D183" s="186" t="s">
        <v>135</v>
      </c>
      <c r="E183" s="187" t="s">
        <v>288</v>
      </c>
      <c r="F183" s="188" t="s">
        <v>289</v>
      </c>
      <c r="G183" s="189" t="s">
        <v>146</v>
      </c>
      <c r="H183" s="190">
        <v>16.66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38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139</v>
      </c>
      <c r="AT183" s="198" t="s">
        <v>135</v>
      </c>
      <c r="AU183" s="198" t="s">
        <v>82</v>
      </c>
      <c r="AY183" s="16" t="s">
        <v>133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80</v>
      </c>
      <c r="BK183" s="199">
        <f>ROUND(I183*H183,2)</f>
        <v>0</v>
      </c>
      <c r="BL183" s="16" t="s">
        <v>139</v>
      </c>
      <c r="BM183" s="198" t="s">
        <v>233</v>
      </c>
    </row>
    <row r="184" spans="1:65" s="13" customFormat="1" ht="11.25">
      <c r="B184" s="200"/>
      <c r="C184" s="201"/>
      <c r="D184" s="202" t="s">
        <v>140</v>
      </c>
      <c r="E184" s="203" t="s">
        <v>1</v>
      </c>
      <c r="F184" s="204" t="s">
        <v>290</v>
      </c>
      <c r="G184" s="201"/>
      <c r="H184" s="205">
        <v>16.659999999999997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140</v>
      </c>
      <c r="AU184" s="211" t="s">
        <v>82</v>
      </c>
      <c r="AV184" s="13" t="s">
        <v>82</v>
      </c>
      <c r="AW184" s="13" t="s">
        <v>31</v>
      </c>
      <c r="AX184" s="13" t="s">
        <v>73</v>
      </c>
      <c r="AY184" s="211" t="s">
        <v>133</v>
      </c>
    </row>
    <row r="185" spans="1:65" s="14" customFormat="1" ht="11.25">
      <c r="B185" s="212"/>
      <c r="C185" s="213"/>
      <c r="D185" s="202" t="s">
        <v>140</v>
      </c>
      <c r="E185" s="214" t="s">
        <v>1</v>
      </c>
      <c r="F185" s="215" t="s">
        <v>143</v>
      </c>
      <c r="G185" s="213"/>
      <c r="H185" s="216">
        <v>16.659999999999997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140</v>
      </c>
      <c r="AU185" s="222" t="s">
        <v>82</v>
      </c>
      <c r="AV185" s="14" t="s">
        <v>139</v>
      </c>
      <c r="AW185" s="14" t="s">
        <v>31</v>
      </c>
      <c r="AX185" s="14" t="s">
        <v>80</v>
      </c>
      <c r="AY185" s="222" t="s">
        <v>133</v>
      </c>
    </row>
    <row r="186" spans="1:65" s="2" customFormat="1" ht="16.5" customHeight="1">
      <c r="A186" s="33"/>
      <c r="B186" s="34"/>
      <c r="C186" s="186" t="s">
        <v>7</v>
      </c>
      <c r="D186" s="186" t="s">
        <v>135</v>
      </c>
      <c r="E186" s="187" t="s">
        <v>291</v>
      </c>
      <c r="F186" s="188" t="s">
        <v>292</v>
      </c>
      <c r="G186" s="189" t="s">
        <v>258</v>
      </c>
      <c r="H186" s="190">
        <v>1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38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139</v>
      </c>
      <c r="AT186" s="198" t="s">
        <v>135</v>
      </c>
      <c r="AU186" s="198" t="s">
        <v>82</v>
      </c>
      <c r="AY186" s="16" t="s">
        <v>133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80</v>
      </c>
      <c r="BK186" s="199">
        <f>ROUND(I186*H186,2)</f>
        <v>0</v>
      </c>
      <c r="BL186" s="16" t="s">
        <v>139</v>
      </c>
      <c r="BM186" s="198" t="s">
        <v>293</v>
      </c>
    </row>
    <row r="187" spans="1:65" s="2" customFormat="1" ht="24.2" customHeight="1">
      <c r="A187" s="33"/>
      <c r="B187" s="34"/>
      <c r="C187" s="186" t="s">
        <v>191</v>
      </c>
      <c r="D187" s="186" t="s">
        <v>135</v>
      </c>
      <c r="E187" s="187" t="s">
        <v>294</v>
      </c>
      <c r="F187" s="188" t="s">
        <v>295</v>
      </c>
      <c r="G187" s="189" t="s">
        <v>296</v>
      </c>
      <c r="H187" s="190">
        <v>1</v>
      </c>
      <c r="I187" s="191"/>
      <c r="J187" s="192">
        <f>ROUND(I187*H187,2)</f>
        <v>0</v>
      </c>
      <c r="K187" s="193"/>
      <c r="L187" s="38"/>
      <c r="M187" s="194" t="s">
        <v>1</v>
      </c>
      <c r="N187" s="195" t="s">
        <v>38</v>
      </c>
      <c r="O187" s="70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139</v>
      </c>
      <c r="AT187" s="198" t="s">
        <v>135</v>
      </c>
      <c r="AU187" s="198" t="s">
        <v>82</v>
      </c>
      <c r="AY187" s="16" t="s">
        <v>133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80</v>
      </c>
      <c r="BK187" s="199">
        <f>ROUND(I187*H187,2)</f>
        <v>0</v>
      </c>
      <c r="BL187" s="16" t="s">
        <v>139</v>
      </c>
      <c r="BM187" s="198" t="s">
        <v>297</v>
      </c>
    </row>
    <row r="188" spans="1:65" s="2" customFormat="1" ht="21.75" customHeight="1">
      <c r="A188" s="33"/>
      <c r="B188" s="34"/>
      <c r="C188" s="186" t="s">
        <v>298</v>
      </c>
      <c r="D188" s="186" t="s">
        <v>135</v>
      </c>
      <c r="E188" s="187" t="s">
        <v>299</v>
      </c>
      <c r="F188" s="188" t="s">
        <v>300</v>
      </c>
      <c r="G188" s="189" t="s">
        <v>296</v>
      </c>
      <c r="H188" s="190">
        <v>1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38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139</v>
      </c>
      <c r="AT188" s="198" t="s">
        <v>135</v>
      </c>
      <c r="AU188" s="198" t="s">
        <v>82</v>
      </c>
      <c r="AY188" s="16" t="s">
        <v>133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80</v>
      </c>
      <c r="BK188" s="199">
        <f>ROUND(I188*H188,2)</f>
        <v>0</v>
      </c>
      <c r="BL188" s="16" t="s">
        <v>139</v>
      </c>
      <c r="BM188" s="198" t="s">
        <v>301</v>
      </c>
    </row>
    <row r="189" spans="1:65" s="2" customFormat="1" ht="37.9" customHeight="1">
      <c r="A189" s="33"/>
      <c r="B189" s="34"/>
      <c r="C189" s="186" t="s">
        <v>194</v>
      </c>
      <c r="D189" s="186" t="s">
        <v>135</v>
      </c>
      <c r="E189" s="187" t="s">
        <v>302</v>
      </c>
      <c r="F189" s="188" t="s">
        <v>303</v>
      </c>
      <c r="G189" s="189" t="s">
        <v>258</v>
      </c>
      <c r="H189" s="190">
        <v>1</v>
      </c>
      <c r="I189" s="191"/>
      <c r="J189" s="192">
        <f>ROUND(I189*H189,2)</f>
        <v>0</v>
      </c>
      <c r="K189" s="193"/>
      <c r="L189" s="38"/>
      <c r="M189" s="194" t="s">
        <v>1</v>
      </c>
      <c r="N189" s="195" t="s">
        <v>38</v>
      </c>
      <c r="O189" s="70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139</v>
      </c>
      <c r="AT189" s="198" t="s">
        <v>135</v>
      </c>
      <c r="AU189" s="198" t="s">
        <v>82</v>
      </c>
      <c r="AY189" s="16" t="s">
        <v>133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80</v>
      </c>
      <c r="BK189" s="199">
        <f>ROUND(I189*H189,2)</f>
        <v>0</v>
      </c>
      <c r="BL189" s="16" t="s">
        <v>139</v>
      </c>
      <c r="BM189" s="198" t="s">
        <v>304</v>
      </c>
    </row>
    <row r="190" spans="1:65" s="12" customFormat="1" ht="22.9" customHeight="1">
      <c r="B190" s="170"/>
      <c r="C190" s="171"/>
      <c r="D190" s="172" t="s">
        <v>72</v>
      </c>
      <c r="E190" s="184" t="s">
        <v>229</v>
      </c>
      <c r="F190" s="184" t="s">
        <v>230</v>
      </c>
      <c r="G190" s="171"/>
      <c r="H190" s="171"/>
      <c r="I190" s="174"/>
      <c r="J190" s="185">
        <f>BK190</f>
        <v>0</v>
      </c>
      <c r="K190" s="171"/>
      <c r="L190" s="176"/>
      <c r="M190" s="177"/>
      <c r="N190" s="178"/>
      <c r="O190" s="178"/>
      <c r="P190" s="179">
        <f>P191</f>
        <v>0</v>
      </c>
      <c r="Q190" s="178"/>
      <c r="R190" s="179">
        <f>R191</f>
        <v>0</v>
      </c>
      <c r="S190" s="178"/>
      <c r="T190" s="180">
        <f>T191</f>
        <v>0</v>
      </c>
      <c r="AR190" s="181" t="s">
        <v>80</v>
      </c>
      <c r="AT190" s="182" t="s">
        <v>72</v>
      </c>
      <c r="AU190" s="182" t="s">
        <v>80</v>
      </c>
      <c r="AY190" s="181" t="s">
        <v>133</v>
      </c>
      <c r="BK190" s="183">
        <f>BK191</f>
        <v>0</v>
      </c>
    </row>
    <row r="191" spans="1:65" s="2" customFormat="1" ht="21.75" customHeight="1">
      <c r="A191" s="33"/>
      <c r="B191" s="34"/>
      <c r="C191" s="186" t="s">
        <v>305</v>
      </c>
      <c r="D191" s="186" t="s">
        <v>135</v>
      </c>
      <c r="E191" s="187" t="s">
        <v>231</v>
      </c>
      <c r="F191" s="188" t="s">
        <v>232</v>
      </c>
      <c r="G191" s="189" t="s">
        <v>203</v>
      </c>
      <c r="H191" s="190">
        <v>10.382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38</v>
      </c>
      <c r="O191" s="70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139</v>
      </c>
      <c r="AT191" s="198" t="s">
        <v>135</v>
      </c>
      <c r="AU191" s="198" t="s">
        <v>82</v>
      </c>
      <c r="AY191" s="16" t="s">
        <v>133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80</v>
      </c>
      <c r="BK191" s="199">
        <f>ROUND(I191*H191,2)</f>
        <v>0</v>
      </c>
      <c r="BL191" s="16" t="s">
        <v>139</v>
      </c>
      <c r="BM191" s="198" t="s">
        <v>306</v>
      </c>
    </row>
    <row r="192" spans="1:65" s="12" customFormat="1" ht="25.9" customHeight="1">
      <c r="B192" s="170"/>
      <c r="C192" s="171"/>
      <c r="D192" s="172" t="s">
        <v>72</v>
      </c>
      <c r="E192" s="173" t="s">
        <v>307</v>
      </c>
      <c r="F192" s="173" t="s">
        <v>308</v>
      </c>
      <c r="G192" s="171"/>
      <c r="H192" s="171"/>
      <c r="I192" s="174"/>
      <c r="J192" s="175">
        <f>BK192</f>
        <v>0</v>
      </c>
      <c r="K192" s="171"/>
      <c r="L192" s="176"/>
      <c r="M192" s="177"/>
      <c r="N192" s="178"/>
      <c r="O192" s="178"/>
      <c r="P192" s="179">
        <f>P193</f>
        <v>0</v>
      </c>
      <c r="Q192" s="178"/>
      <c r="R192" s="179">
        <f>R193</f>
        <v>0</v>
      </c>
      <c r="S192" s="178"/>
      <c r="T192" s="180">
        <f>T193</f>
        <v>0</v>
      </c>
      <c r="AR192" s="181" t="s">
        <v>82</v>
      </c>
      <c r="AT192" s="182" t="s">
        <v>72</v>
      </c>
      <c r="AU192" s="182" t="s">
        <v>73</v>
      </c>
      <c r="AY192" s="181" t="s">
        <v>133</v>
      </c>
      <c r="BK192" s="183">
        <f>BK193</f>
        <v>0</v>
      </c>
    </row>
    <row r="193" spans="1:65" s="12" customFormat="1" ht="22.9" customHeight="1">
      <c r="B193" s="170"/>
      <c r="C193" s="171"/>
      <c r="D193" s="172" t="s">
        <v>72</v>
      </c>
      <c r="E193" s="184" t="s">
        <v>309</v>
      </c>
      <c r="F193" s="184" t="s">
        <v>310</v>
      </c>
      <c r="G193" s="171"/>
      <c r="H193" s="171"/>
      <c r="I193" s="174"/>
      <c r="J193" s="185">
        <f>BK193</f>
        <v>0</v>
      </c>
      <c r="K193" s="171"/>
      <c r="L193" s="176"/>
      <c r="M193" s="177"/>
      <c r="N193" s="178"/>
      <c r="O193" s="178"/>
      <c r="P193" s="179">
        <f>P194</f>
        <v>0</v>
      </c>
      <c r="Q193" s="178"/>
      <c r="R193" s="179">
        <f>R194</f>
        <v>0</v>
      </c>
      <c r="S193" s="178"/>
      <c r="T193" s="180">
        <f>T194</f>
        <v>0</v>
      </c>
      <c r="AR193" s="181" t="s">
        <v>82</v>
      </c>
      <c r="AT193" s="182" t="s">
        <v>72</v>
      </c>
      <c r="AU193" s="182" t="s">
        <v>80</v>
      </c>
      <c r="AY193" s="181" t="s">
        <v>133</v>
      </c>
      <c r="BK193" s="183">
        <f>BK194</f>
        <v>0</v>
      </c>
    </row>
    <row r="194" spans="1:65" s="2" customFormat="1" ht="33" customHeight="1">
      <c r="A194" s="33"/>
      <c r="B194" s="34"/>
      <c r="C194" s="186" t="s">
        <v>199</v>
      </c>
      <c r="D194" s="186" t="s">
        <v>135</v>
      </c>
      <c r="E194" s="187" t="s">
        <v>311</v>
      </c>
      <c r="F194" s="188" t="s">
        <v>312</v>
      </c>
      <c r="G194" s="189" t="s">
        <v>190</v>
      </c>
      <c r="H194" s="190">
        <v>4.1500000000000004</v>
      </c>
      <c r="I194" s="191"/>
      <c r="J194" s="192">
        <f>ROUND(I194*H194,2)</f>
        <v>0</v>
      </c>
      <c r="K194" s="193"/>
      <c r="L194" s="38"/>
      <c r="M194" s="234" t="s">
        <v>1</v>
      </c>
      <c r="N194" s="235" t="s">
        <v>38</v>
      </c>
      <c r="O194" s="236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177</v>
      </c>
      <c r="AT194" s="198" t="s">
        <v>135</v>
      </c>
      <c r="AU194" s="198" t="s">
        <v>82</v>
      </c>
      <c r="AY194" s="16" t="s">
        <v>133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80</v>
      </c>
      <c r="BK194" s="199">
        <f>ROUND(I194*H194,2)</f>
        <v>0</v>
      </c>
      <c r="BL194" s="16" t="s">
        <v>177</v>
      </c>
      <c r="BM194" s="198" t="s">
        <v>313</v>
      </c>
    </row>
    <row r="195" spans="1:65" s="2" customFormat="1" ht="6.95" customHeight="1">
      <c r="A195" s="3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38"/>
      <c r="M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</sheetData>
  <sheetProtection algorithmName="SHA-512" hashValue="nfTit8om4zQh8YQDSWtUGbJu95rhl7FbtFpQakTabAXSTBCJWNs0NuCniE3x3+tAcp0sM3ct6GbwjmPEfnN1uQ==" saltValue="dMlUgodrJs0QXXqIrpyyOpZd0TVxe/tKrWlySbzC+drxH0GuAuMK8gpuLmMVY/0SZ2lKMVH70A8+jxDjjUU+aw==" spinCount="100000" sheet="1" objects="1" scenarios="1" formatColumns="0" formatRows="0" autoFilter="0"/>
  <autoFilter ref="C124:K194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314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ROUND((SUM(BE124:BE184)),  2)</f>
        <v>0</v>
      </c>
      <c r="G33" s="33"/>
      <c r="H33" s="33"/>
      <c r="I33" s="123">
        <v>0.21</v>
      </c>
      <c r="J33" s="122">
        <f>ROUND(((SUM(BE124:BE184))*I33),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ROUND((SUM(BF124:BF184)),  2)</f>
        <v>0</v>
      </c>
      <c r="G34" s="33"/>
      <c r="H34" s="33"/>
      <c r="I34" s="123">
        <v>0.15</v>
      </c>
      <c r="J34" s="122">
        <f>ROUND(((SUM(BF124:BF184))*I34),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ROUND((SUM(BG124:BG184)),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ROUND((SUM(BH124:BH184)),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ROUND((SUM(BI124:BI184)),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02 - SO 01.2.2 Výpust ved...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J142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J163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235</v>
      </c>
      <c r="E101" s="155"/>
      <c r="F101" s="155"/>
      <c r="G101" s="155"/>
      <c r="H101" s="155"/>
      <c r="I101" s="155"/>
      <c r="J101" s="156">
        <f>J168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117</v>
      </c>
      <c r="E102" s="155"/>
      <c r="F102" s="155"/>
      <c r="G102" s="155"/>
      <c r="H102" s="155"/>
      <c r="I102" s="155"/>
      <c r="J102" s="156">
        <f>J180</f>
        <v>0</v>
      </c>
      <c r="K102" s="153"/>
      <c r="L102" s="157"/>
    </row>
    <row r="103" spans="1:31" s="9" customFormat="1" ht="24.95" customHeight="1">
      <c r="B103" s="146"/>
      <c r="C103" s="147"/>
      <c r="D103" s="148" t="s">
        <v>236</v>
      </c>
      <c r="E103" s="149"/>
      <c r="F103" s="149"/>
      <c r="G103" s="149"/>
      <c r="H103" s="149"/>
      <c r="I103" s="149"/>
      <c r="J103" s="150">
        <f>J182</f>
        <v>0</v>
      </c>
      <c r="K103" s="147"/>
      <c r="L103" s="151"/>
    </row>
    <row r="104" spans="1:31" s="10" customFormat="1" ht="19.899999999999999" customHeight="1">
      <c r="B104" s="152"/>
      <c r="C104" s="153"/>
      <c r="D104" s="154" t="s">
        <v>237</v>
      </c>
      <c r="E104" s="155"/>
      <c r="F104" s="155"/>
      <c r="G104" s="155"/>
      <c r="H104" s="155"/>
      <c r="I104" s="155"/>
      <c r="J104" s="156">
        <f>J183</f>
        <v>0</v>
      </c>
      <c r="K104" s="153"/>
      <c r="L104" s="157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118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0" t="str">
        <f>E7</f>
        <v>2022-04-01 - Chlum u Blatné - rybník_odemčený</v>
      </c>
      <c r="F114" s="291"/>
      <c r="G114" s="291"/>
      <c r="H114" s="29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42" t="str">
        <f>E9</f>
        <v>02 - SO 01.2.2 Výpust ved...</v>
      </c>
      <c r="F116" s="292"/>
      <c r="G116" s="292"/>
      <c r="H116" s="292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28" t="s">
        <v>22</v>
      </c>
      <c r="J118" s="65" t="str">
        <f>IF(J12="","",J12)</f>
        <v>16. 6. 2023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 xml:space="preserve"> </v>
      </c>
      <c r="G120" s="35"/>
      <c r="H120" s="35"/>
      <c r="I120" s="28" t="s">
        <v>29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IF(E18="","",E18)</f>
        <v>Vyplň údaj</v>
      </c>
      <c r="G121" s="35"/>
      <c r="H121" s="35"/>
      <c r="I121" s="28" t="s">
        <v>30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119</v>
      </c>
      <c r="D123" s="161" t="s">
        <v>58</v>
      </c>
      <c r="E123" s="161" t="s">
        <v>54</v>
      </c>
      <c r="F123" s="161" t="s">
        <v>55</v>
      </c>
      <c r="G123" s="161" t="s">
        <v>120</v>
      </c>
      <c r="H123" s="161" t="s">
        <v>121</v>
      </c>
      <c r="I123" s="161" t="s">
        <v>122</v>
      </c>
      <c r="J123" s="162" t="s">
        <v>109</v>
      </c>
      <c r="K123" s="163" t="s">
        <v>123</v>
      </c>
      <c r="L123" s="164"/>
      <c r="M123" s="74" t="s">
        <v>1</v>
      </c>
      <c r="N123" s="75" t="s">
        <v>37</v>
      </c>
      <c r="O123" s="75" t="s">
        <v>124</v>
      </c>
      <c r="P123" s="75" t="s">
        <v>125</v>
      </c>
      <c r="Q123" s="75" t="s">
        <v>126</v>
      </c>
      <c r="R123" s="75" t="s">
        <v>127</v>
      </c>
      <c r="S123" s="75" t="s">
        <v>128</v>
      </c>
      <c r="T123" s="76" t="s">
        <v>129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130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P125+P182</f>
        <v>0</v>
      </c>
      <c r="Q124" s="78"/>
      <c r="R124" s="167">
        <f>R125+R182</f>
        <v>0</v>
      </c>
      <c r="S124" s="78"/>
      <c r="T124" s="168">
        <f>T125+T182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72</v>
      </c>
      <c r="AU124" s="16" t="s">
        <v>111</v>
      </c>
      <c r="BK124" s="169">
        <f>BK125+BK182</f>
        <v>0</v>
      </c>
    </row>
    <row r="125" spans="1:65" s="12" customFormat="1" ht="25.9" customHeight="1">
      <c r="B125" s="170"/>
      <c r="C125" s="171"/>
      <c r="D125" s="172" t="s">
        <v>72</v>
      </c>
      <c r="E125" s="173" t="s">
        <v>131</v>
      </c>
      <c r="F125" s="173" t="s">
        <v>132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P126+P142+P163+P168+P180</f>
        <v>0</v>
      </c>
      <c r="Q125" s="178"/>
      <c r="R125" s="179">
        <f>R126+R142+R163+R168+R180</f>
        <v>0</v>
      </c>
      <c r="S125" s="178"/>
      <c r="T125" s="180">
        <f>T126+T142+T163+T168+T180</f>
        <v>0</v>
      </c>
      <c r="AR125" s="181" t="s">
        <v>80</v>
      </c>
      <c r="AT125" s="182" t="s">
        <v>72</v>
      </c>
      <c r="AU125" s="182" t="s">
        <v>73</v>
      </c>
      <c r="AY125" s="181" t="s">
        <v>133</v>
      </c>
      <c r="BK125" s="183">
        <f>BK126+BK142+BK163+BK168+BK180</f>
        <v>0</v>
      </c>
    </row>
    <row r="126" spans="1:65" s="12" customFormat="1" ht="22.9" customHeight="1">
      <c r="B126" s="170"/>
      <c r="C126" s="171"/>
      <c r="D126" s="172" t="s">
        <v>72</v>
      </c>
      <c r="E126" s="184" t="s">
        <v>80</v>
      </c>
      <c r="F126" s="184" t="s">
        <v>134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SUM(P127:P141)</f>
        <v>0</v>
      </c>
      <c r="Q126" s="178"/>
      <c r="R126" s="179">
        <f>SUM(R127:R141)</f>
        <v>0</v>
      </c>
      <c r="S126" s="178"/>
      <c r="T126" s="180">
        <f>SUM(T127:T141)</f>
        <v>0</v>
      </c>
      <c r="AR126" s="181" t="s">
        <v>80</v>
      </c>
      <c r="AT126" s="182" t="s">
        <v>72</v>
      </c>
      <c r="AU126" s="182" t="s">
        <v>80</v>
      </c>
      <c r="AY126" s="181" t="s">
        <v>133</v>
      </c>
      <c r="BK126" s="183">
        <f>SUM(BK127:BK141)</f>
        <v>0</v>
      </c>
    </row>
    <row r="127" spans="1:65" s="2" customFormat="1" ht="16.5" customHeight="1">
      <c r="A127" s="33"/>
      <c r="B127" s="34"/>
      <c r="C127" s="186" t="s">
        <v>80</v>
      </c>
      <c r="D127" s="186" t="s">
        <v>135</v>
      </c>
      <c r="E127" s="187" t="s">
        <v>238</v>
      </c>
      <c r="F127" s="188" t="s">
        <v>239</v>
      </c>
      <c r="G127" s="189" t="s">
        <v>190</v>
      </c>
      <c r="H127" s="190">
        <v>25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139</v>
      </c>
      <c r="AT127" s="198" t="s">
        <v>135</v>
      </c>
      <c r="AU127" s="198" t="s">
        <v>82</v>
      </c>
      <c r="AY127" s="16" t="s">
        <v>133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0</v>
      </c>
      <c r="BL127" s="16" t="s">
        <v>139</v>
      </c>
      <c r="BM127" s="198" t="s">
        <v>82</v>
      </c>
    </row>
    <row r="128" spans="1:65" s="2" customFormat="1" ht="24.2" customHeight="1">
      <c r="A128" s="33"/>
      <c r="B128" s="34"/>
      <c r="C128" s="186" t="s">
        <v>82</v>
      </c>
      <c r="D128" s="186" t="s">
        <v>135</v>
      </c>
      <c r="E128" s="187" t="s">
        <v>240</v>
      </c>
      <c r="F128" s="188" t="s">
        <v>241</v>
      </c>
      <c r="G128" s="189" t="s">
        <v>242</v>
      </c>
      <c r="H128" s="190">
        <v>126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139</v>
      </c>
      <c r="AT128" s="198" t="s">
        <v>135</v>
      </c>
      <c r="AU128" s="198" t="s">
        <v>82</v>
      </c>
      <c r="AY128" s="16" t="s">
        <v>133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80</v>
      </c>
      <c r="BK128" s="199">
        <f>ROUND(I128*H128,2)</f>
        <v>0</v>
      </c>
      <c r="BL128" s="16" t="s">
        <v>139</v>
      </c>
      <c r="BM128" s="198" t="s">
        <v>139</v>
      </c>
    </row>
    <row r="129" spans="1:65" s="13" customFormat="1" ht="11.25">
      <c r="B129" s="200"/>
      <c r="C129" s="201"/>
      <c r="D129" s="202" t="s">
        <v>140</v>
      </c>
      <c r="E129" s="203" t="s">
        <v>1</v>
      </c>
      <c r="F129" s="204" t="s">
        <v>243</v>
      </c>
      <c r="G129" s="201"/>
      <c r="H129" s="205">
        <v>126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140</v>
      </c>
      <c r="AU129" s="211" t="s">
        <v>82</v>
      </c>
      <c r="AV129" s="13" t="s">
        <v>82</v>
      </c>
      <c r="AW129" s="13" t="s">
        <v>31</v>
      </c>
      <c r="AX129" s="13" t="s">
        <v>73</v>
      </c>
      <c r="AY129" s="211" t="s">
        <v>133</v>
      </c>
    </row>
    <row r="130" spans="1:65" s="14" customFormat="1" ht="11.25">
      <c r="B130" s="212"/>
      <c r="C130" s="213"/>
      <c r="D130" s="202" t="s">
        <v>140</v>
      </c>
      <c r="E130" s="214" t="s">
        <v>1</v>
      </c>
      <c r="F130" s="215" t="s">
        <v>143</v>
      </c>
      <c r="G130" s="213"/>
      <c r="H130" s="216">
        <v>126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140</v>
      </c>
      <c r="AU130" s="222" t="s">
        <v>82</v>
      </c>
      <c r="AV130" s="14" t="s">
        <v>139</v>
      </c>
      <c r="AW130" s="14" t="s">
        <v>31</v>
      </c>
      <c r="AX130" s="14" t="s">
        <v>80</v>
      </c>
      <c r="AY130" s="222" t="s">
        <v>133</v>
      </c>
    </row>
    <row r="131" spans="1:65" s="2" customFormat="1" ht="24.2" customHeight="1">
      <c r="A131" s="33"/>
      <c r="B131" s="34"/>
      <c r="C131" s="186" t="s">
        <v>148</v>
      </c>
      <c r="D131" s="186" t="s">
        <v>135</v>
      </c>
      <c r="E131" s="187" t="s">
        <v>244</v>
      </c>
      <c r="F131" s="188" t="s">
        <v>245</v>
      </c>
      <c r="G131" s="189" t="s">
        <v>246</v>
      </c>
      <c r="H131" s="190">
        <v>14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139</v>
      </c>
      <c r="AT131" s="198" t="s">
        <v>135</v>
      </c>
      <c r="AU131" s="198" t="s">
        <v>82</v>
      </c>
      <c r="AY131" s="16" t="s">
        <v>133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80</v>
      </c>
      <c r="BK131" s="199">
        <f>ROUND(I131*H131,2)</f>
        <v>0</v>
      </c>
      <c r="BL131" s="16" t="s">
        <v>139</v>
      </c>
      <c r="BM131" s="198" t="s">
        <v>151</v>
      </c>
    </row>
    <row r="132" spans="1:65" s="2" customFormat="1" ht="33" customHeight="1">
      <c r="A132" s="33"/>
      <c r="B132" s="34"/>
      <c r="C132" s="186" t="s">
        <v>139</v>
      </c>
      <c r="D132" s="186" t="s">
        <v>135</v>
      </c>
      <c r="E132" s="187" t="s">
        <v>247</v>
      </c>
      <c r="F132" s="188" t="s">
        <v>248</v>
      </c>
      <c r="G132" s="189" t="s">
        <v>146</v>
      </c>
      <c r="H132" s="190">
        <v>77.08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139</v>
      </c>
      <c r="AT132" s="198" t="s">
        <v>135</v>
      </c>
      <c r="AU132" s="198" t="s">
        <v>82</v>
      </c>
      <c r="AY132" s="16" t="s">
        <v>133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139</v>
      </c>
      <c r="BM132" s="198" t="s">
        <v>154</v>
      </c>
    </row>
    <row r="133" spans="1:65" s="13" customFormat="1" ht="11.25">
      <c r="B133" s="200"/>
      <c r="C133" s="201"/>
      <c r="D133" s="202" t="s">
        <v>140</v>
      </c>
      <c r="E133" s="203" t="s">
        <v>1</v>
      </c>
      <c r="F133" s="204" t="s">
        <v>315</v>
      </c>
      <c r="G133" s="201"/>
      <c r="H133" s="205">
        <v>57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140</v>
      </c>
      <c r="AU133" s="211" t="s">
        <v>82</v>
      </c>
      <c r="AV133" s="13" t="s">
        <v>82</v>
      </c>
      <c r="AW133" s="13" t="s">
        <v>31</v>
      </c>
      <c r="AX133" s="13" t="s">
        <v>73</v>
      </c>
      <c r="AY133" s="211" t="s">
        <v>133</v>
      </c>
    </row>
    <row r="134" spans="1:65" s="13" customFormat="1" ht="11.25">
      <c r="B134" s="200"/>
      <c r="C134" s="201"/>
      <c r="D134" s="202" t="s">
        <v>140</v>
      </c>
      <c r="E134" s="203" t="s">
        <v>1</v>
      </c>
      <c r="F134" s="204" t="s">
        <v>316</v>
      </c>
      <c r="G134" s="201"/>
      <c r="H134" s="205">
        <v>6.120000000000001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140</v>
      </c>
      <c r="AU134" s="211" t="s">
        <v>82</v>
      </c>
      <c r="AV134" s="13" t="s">
        <v>82</v>
      </c>
      <c r="AW134" s="13" t="s">
        <v>31</v>
      </c>
      <c r="AX134" s="13" t="s">
        <v>73</v>
      </c>
      <c r="AY134" s="211" t="s">
        <v>133</v>
      </c>
    </row>
    <row r="135" spans="1:65" s="13" customFormat="1" ht="11.25">
      <c r="B135" s="200"/>
      <c r="C135" s="201"/>
      <c r="D135" s="202" t="s">
        <v>140</v>
      </c>
      <c r="E135" s="203" t="s">
        <v>1</v>
      </c>
      <c r="F135" s="204" t="s">
        <v>251</v>
      </c>
      <c r="G135" s="201"/>
      <c r="H135" s="205">
        <v>0.96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140</v>
      </c>
      <c r="AU135" s="211" t="s">
        <v>82</v>
      </c>
      <c r="AV135" s="13" t="s">
        <v>82</v>
      </c>
      <c r="AW135" s="13" t="s">
        <v>31</v>
      </c>
      <c r="AX135" s="13" t="s">
        <v>73</v>
      </c>
      <c r="AY135" s="211" t="s">
        <v>133</v>
      </c>
    </row>
    <row r="136" spans="1:65" s="13" customFormat="1" ht="11.25">
      <c r="B136" s="200"/>
      <c r="C136" s="201"/>
      <c r="D136" s="202" t="s">
        <v>140</v>
      </c>
      <c r="E136" s="203" t="s">
        <v>1</v>
      </c>
      <c r="F136" s="204" t="s">
        <v>317</v>
      </c>
      <c r="G136" s="201"/>
      <c r="H136" s="205">
        <v>13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140</v>
      </c>
      <c r="AU136" s="211" t="s">
        <v>82</v>
      </c>
      <c r="AV136" s="13" t="s">
        <v>82</v>
      </c>
      <c r="AW136" s="13" t="s">
        <v>31</v>
      </c>
      <c r="AX136" s="13" t="s">
        <v>73</v>
      </c>
      <c r="AY136" s="211" t="s">
        <v>133</v>
      </c>
    </row>
    <row r="137" spans="1:65" s="14" customFormat="1" ht="11.25">
      <c r="B137" s="212"/>
      <c r="C137" s="213"/>
      <c r="D137" s="202" t="s">
        <v>140</v>
      </c>
      <c r="E137" s="214" t="s">
        <v>1</v>
      </c>
      <c r="F137" s="215" t="s">
        <v>143</v>
      </c>
      <c r="G137" s="213"/>
      <c r="H137" s="216">
        <v>77.08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140</v>
      </c>
      <c r="AU137" s="222" t="s">
        <v>82</v>
      </c>
      <c r="AV137" s="14" t="s">
        <v>139</v>
      </c>
      <c r="AW137" s="14" t="s">
        <v>31</v>
      </c>
      <c r="AX137" s="14" t="s">
        <v>80</v>
      </c>
      <c r="AY137" s="222" t="s">
        <v>133</v>
      </c>
    </row>
    <row r="138" spans="1:65" s="2" customFormat="1" ht="37.9" customHeight="1">
      <c r="A138" s="33"/>
      <c r="B138" s="34"/>
      <c r="C138" s="186" t="s">
        <v>160</v>
      </c>
      <c r="D138" s="186" t="s">
        <v>135</v>
      </c>
      <c r="E138" s="187" t="s">
        <v>149</v>
      </c>
      <c r="F138" s="188" t="s">
        <v>150</v>
      </c>
      <c r="G138" s="189" t="s">
        <v>146</v>
      </c>
      <c r="H138" s="190">
        <v>77.08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38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139</v>
      </c>
      <c r="AT138" s="198" t="s">
        <v>135</v>
      </c>
      <c r="AU138" s="198" t="s">
        <v>82</v>
      </c>
      <c r="AY138" s="16" t="s">
        <v>133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80</v>
      </c>
      <c r="BK138" s="199">
        <f>ROUND(I138*H138,2)</f>
        <v>0</v>
      </c>
      <c r="BL138" s="16" t="s">
        <v>139</v>
      </c>
      <c r="BM138" s="198" t="s">
        <v>163</v>
      </c>
    </row>
    <row r="139" spans="1:65" s="13" customFormat="1" ht="11.25">
      <c r="B139" s="200"/>
      <c r="C139" s="201"/>
      <c r="D139" s="202" t="s">
        <v>140</v>
      </c>
      <c r="E139" s="203" t="s">
        <v>1</v>
      </c>
      <c r="F139" s="204" t="s">
        <v>318</v>
      </c>
      <c r="G139" s="201"/>
      <c r="H139" s="205">
        <v>77.08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140</v>
      </c>
      <c r="AU139" s="211" t="s">
        <v>82</v>
      </c>
      <c r="AV139" s="13" t="s">
        <v>82</v>
      </c>
      <c r="AW139" s="13" t="s">
        <v>31</v>
      </c>
      <c r="AX139" s="13" t="s">
        <v>73</v>
      </c>
      <c r="AY139" s="211" t="s">
        <v>133</v>
      </c>
    </row>
    <row r="140" spans="1:65" s="14" customFormat="1" ht="11.25">
      <c r="B140" s="212"/>
      <c r="C140" s="213"/>
      <c r="D140" s="202" t="s">
        <v>140</v>
      </c>
      <c r="E140" s="214" t="s">
        <v>1</v>
      </c>
      <c r="F140" s="215" t="s">
        <v>143</v>
      </c>
      <c r="G140" s="213"/>
      <c r="H140" s="216">
        <v>77.08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140</v>
      </c>
      <c r="AU140" s="222" t="s">
        <v>82</v>
      </c>
      <c r="AV140" s="14" t="s">
        <v>139</v>
      </c>
      <c r="AW140" s="14" t="s">
        <v>31</v>
      </c>
      <c r="AX140" s="14" t="s">
        <v>80</v>
      </c>
      <c r="AY140" s="222" t="s">
        <v>133</v>
      </c>
    </row>
    <row r="141" spans="1:65" s="2" customFormat="1" ht="16.5" customHeight="1">
      <c r="A141" s="33"/>
      <c r="B141" s="34"/>
      <c r="C141" s="186" t="s">
        <v>151</v>
      </c>
      <c r="D141" s="186" t="s">
        <v>135</v>
      </c>
      <c r="E141" s="187" t="s">
        <v>152</v>
      </c>
      <c r="F141" s="188" t="s">
        <v>153</v>
      </c>
      <c r="G141" s="189" t="s">
        <v>146</v>
      </c>
      <c r="H141" s="190">
        <v>77.08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38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139</v>
      </c>
      <c r="AT141" s="198" t="s">
        <v>135</v>
      </c>
      <c r="AU141" s="198" t="s">
        <v>82</v>
      </c>
      <c r="AY141" s="16" t="s">
        <v>133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80</v>
      </c>
      <c r="BK141" s="199">
        <f>ROUND(I141*H141,2)</f>
        <v>0</v>
      </c>
      <c r="BL141" s="16" t="s">
        <v>139</v>
      </c>
      <c r="BM141" s="198" t="s">
        <v>167</v>
      </c>
    </row>
    <row r="142" spans="1:65" s="12" customFormat="1" ht="22.9" customHeight="1">
      <c r="B142" s="170"/>
      <c r="C142" s="171"/>
      <c r="D142" s="172" t="s">
        <v>72</v>
      </c>
      <c r="E142" s="184" t="s">
        <v>148</v>
      </c>
      <c r="F142" s="184" t="s">
        <v>186</v>
      </c>
      <c r="G142" s="171"/>
      <c r="H142" s="171"/>
      <c r="I142" s="174"/>
      <c r="J142" s="185">
        <f>BK142</f>
        <v>0</v>
      </c>
      <c r="K142" s="171"/>
      <c r="L142" s="176"/>
      <c r="M142" s="177"/>
      <c r="N142" s="178"/>
      <c r="O142" s="178"/>
      <c r="P142" s="179">
        <f>SUM(P143:P162)</f>
        <v>0</v>
      </c>
      <c r="Q142" s="178"/>
      <c r="R142" s="179">
        <f>SUM(R143:R162)</f>
        <v>0</v>
      </c>
      <c r="S142" s="178"/>
      <c r="T142" s="180">
        <f>SUM(T143:T162)</f>
        <v>0</v>
      </c>
      <c r="AR142" s="181" t="s">
        <v>80</v>
      </c>
      <c r="AT142" s="182" t="s">
        <v>72</v>
      </c>
      <c r="AU142" s="182" t="s">
        <v>80</v>
      </c>
      <c r="AY142" s="181" t="s">
        <v>133</v>
      </c>
      <c r="BK142" s="183">
        <f>SUM(BK143:BK162)</f>
        <v>0</v>
      </c>
    </row>
    <row r="143" spans="1:65" s="2" customFormat="1" ht="24.2" customHeight="1">
      <c r="A143" s="33"/>
      <c r="B143" s="34"/>
      <c r="C143" s="186" t="s">
        <v>169</v>
      </c>
      <c r="D143" s="186" t="s">
        <v>135</v>
      </c>
      <c r="E143" s="187" t="s">
        <v>256</v>
      </c>
      <c r="F143" s="188" t="s">
        <v>257</v>
      </c>
      <c r="G143" s="189" t="s">
        <v>258</v>
      </c>
      <c r="H143" s="190">
        <v>2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139</v>
      </c>
      <c r="AT143" s="198" t="s">
        <v>135</v>
      </c>
      <c r="AU143" s="198" t="s">
        <v>82</v>
      </c>
      <c r="AY143" s="16" t="s">
        <v>133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80</v>
      </c>
      <c r="BK143" s="199">
        <f>ROUND(I143*H143,2)</f>
        <v>0</v>
      </c>
      <c r="BL143" s="16" t="s">
        <v>139</v>
      </c>
      <c r="BM143" s="198" t="s">
        <v>172</v>
      </c>
    </row>
    <row r="144" spans="1:65" s="2" customFormat="1" ht="24.2" customHeight="1">
      <c r="A144" s="33"/>
      <c r="B144" s="34"/>
      <c r="C144" s="223" t="s">
        <v>154</v>
      </c>
      <c r="D144" s="223" t="s">
        <v>173</v>
      </c>
      <c r="E144" s="224" t="s">
        <v>259</v>
      </c>
      <c r="F144" s="225" t="s">
        <v>260</v>
      </c>
      <c r="G144" s="226" t="s">
        <v>258</v>
      </c>
      <c r="H144" s="227">
        <v>2</v>
      </c>
      <c r="I144" s="228"/>
      <c r="J144" s="229">
        <f>ROUND(I144*H144,2)</f>
        <v>0</v>
      </c>
      <c r="K144" s="230"/>
      <c r="L144" s="231"/>
      <c r="M144" s="232" t="s">
        <v>1</v>
      </c>
      <c r="N144" s="233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154</v>
      </c>
      <c r="AT144" s="198" t="s">
        <v>173</v>
      </c>
      <c r="AU144" s="198" t="s">
        <v>82</v>
      </c>
      <c r="AY144" s="16" t="s">
        <v>133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80</v>
      </c>
      <c r="BK144" s="199">
        <f>ROUND(I144*H144,2)</f>
        <v>0</v>
      </c>
      <c r="BL144" s="16" t="s">
        <v>139</v>
      </c>
      <c r="BM144" s="198" t="s">
        <v>177</v>
      </c>
    </row>
    <row r="145" spans="1:65" s="2" customFormat="1" ht="33" customHeight="1">
      <c r="A145" s="33"/>
      <c r="B145" s="34"/>
      <c r="C145" s="186" t="s">
        <v>179</v>
      </c>
      <c r="D145" s="186" t="s">
        <v>135</v>
      </c>
      <c r="E145" s="187" t="s">
        <v>261</v>
      </c>
      <c r="F145" s="188" t="s">
        <v>262</v>
      </c>
      <c r="G145" s="189" t="s">
        <v>146</v>
      </c>
      <c r="H145" s="190">
        <v>0.6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38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139</v>
      </c>
      <c r="AT145" s="198" t="s">
        <v>135</v>
      </c>
      <c r="AU145" s="198" t="s">
        <v>82</v>
      </c>
      <c r="AY145" s="16" t="s">
        <v>133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80</v>
      </c>
      <c r="BK145" s="199">
        <f>ROUND(I145*H145,2)</f>
        <v>0</v>
      </c>
      <c r="BL145" s="16" t="s">
        <v>139</v>
      </c>
      <c r="BM145" s="198" t="s">
        <v>182</v>
      </c>
    </row>
    <row r="146" spans="1:65" s="13" customFormat="1" ht="11.25">
      <c r="B146" s="200"/>
      <c r="C146" s="201"/>
      <c r="D146" s="202" t="s">
        <v>140</v>
      </c>
      <c r="E146" s="203" t="s">
        <v>1</v>
      </c>
      <c r="F146" s="204" t="s">
        <v>319</v>
      </c>
      <c r="G146" s="201"/>
      <c r="H146" s="205">
        <v>0.6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140</v>
      </c>
      <c r="AU146" s="211" t="s">
        <v>82</v>
      </c>
      <c r="AV146" s="13" t="s">
        <v>82</v>
      </c>
      <c r="AW146" s="13" t="s">
        <v>31</v>
      </c>
      <c r="AX146" s="13" t="s">
        <v>73</v>
      </c>
      <c r="AY146" s="211" t="s">
        <v>133</v>
      </c>
    </row>
    <row r="147" spans="1:65" s="14" customFormat="1" ht="11.25">
      <c r="B147" s="212"/>
      <c r="C147" s="213"/>
      <c r="D147" s="202" t="s">
        <v>140</v>
      </c>
      <c r="E147" s="214" t="s">
        <v>1</v>
      </c>
      <c r="F147" s="215" t="s">
        <v>143</v>
      </c>
      <c r="G147" s="213"/>
      <c r="H147" s="216">
        <v>0.6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140</v>
      </c>
      <c r="AU147" s="222" t="s">
        <v>82</v>
      </c>
      <c r="AV147" s="14" t="s">
        <v>139</v>
      </c>
      <c r="AW147" s="14" t="s">
        <v>31</v>
      </c>
      <c r="AX147" s="14" t="s">
        <v>80</v>
      </c>
      <c r="AY147" s="222" t="s">
        <v>133</v>
      </c>
    </row>
    <row r="148" spans="1:65" s="2" customFormat="1" ht="33" customHeight="1">
      <c r="A148" s="33"/>
      <c r="B148" s="34"/>
      <c r="C148" s="186" t="s">
        <v>163</v>
      </c>
      <c r="D148" s="186" t="s">
        <v>135</v>
      </c>
      <c r="E148" s="187" t="s">
        <v>264</v>
      </c>
      <c r="F148" s="188" t="s">
        <v>265</v>
      </c>
      <c r="G148" s="189" t="s">
        <v>146</v>
      </c>
      <c r="H148" s="190">
        <v>1.17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38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139</v>
      </c>
      <c r="AT148" s="198" t="s">
        <v>135</v>
      </c>
      <c r="AU148" s="198" t="s">
        <v>82</v>
      </c>
      <c r="AY148" s="16" t="s">
        <v>133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139</v>
      </c>
      <c r="BM148" s="198" t="s">
        <v>185</v>
      </c>
    </row>
    <row r="149" spans="1:65" s="13" customFormat="1" ht="11.25">
      <c r="B149" s="200"/>
      <c r="C149" s="201"/>
      <c r="D149" s="202" t="s">
        <v>140</v>
      </c>
      <c r="E149" s="203" t="s">
        <v>1</v>
      </c>
      <c r="F149" s="204" t="s">
        <v>266</v>
      </c>
      <c r="G149" s="201"/>
      <c r="H149" s="205">
        <v>0.44999999999999996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140</v>
      </c>
      <c r="AU149" s="211" t="s">
        <v>82</v>
      </c>
      <c r="AV149" s="13" t="s">
        <v>82</v>
      </c>
      <c r="AW149" s="13" t="s">
        <v>31</v>
      </c>
      <c r="AX149" s="13" t="s">
        <v>73</v>
      </c>
      <c r="AY149" s="211" t="s">
        <v>133</v>
      </c>
    </row>
    <row r="150" spans="1:65" s="13" customFormat="1" ht="11.25">
      <c r="B150" s="200"/>
      <c r="C150" s="201"/>
      <c r="D150" s="202" t="s">
        <v>140</v>
      </c>
      <c r="E150" s="203" t="s">
        <v>1</v>
      </c>
      <c r="F150" s="204" t="s">
        <v>268</v>
      </c>
      <c r="G150" s="201"/>
      <c r="H150" s="205">
        <v>0.72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140</v>
      </c>
      <c r="AU150" s="211" t="s">
        <v>82</v>
      </c>
      <c r="AV150" s="13" t="s">
        <v>82</v>
      </c>
      <c r="AW150" s="13" t="s">
        <v>31</v>
      </c>
      <c r="AX150" s="13" t="s">
        <v>73</v>
      </c>
      <c r="AY150" s="211" t="s">
        <v>133</v>
      </c>
    </row>
    <row r="151" spans="1:65" s="14" customFormat="1" ht="11.25">
      <c r="B151" s="212"/>
      <c r="C151" s="213"/>
      <c r="D151" s="202" t="s">
        <v>140</v>
      </c>
      <c r="E151" s="214" t="s">
        <v>1</v>
      </c>
      <c r="F151" s="215" t="s">
        <v>143</v>
      </c>
      <c r="G151" s="213"/>
      <c r="H151" s="216">
        <v>1.17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140</v>
      </c>
      <c r="AU151" s="222" t="s">
        <v>82</v>
      </c>
      <c r="AV151" s="14" t="s">
        <v>139</v>
      </c>
      <c r="AW151" s="14" t="s">
        <v>31</v>
      </c>
      <c r="AX151" s="14" t="s">
        <v>80</v>
      </c>
      <c r="AY151" s="222" t="s">
        <v>133</v>
      </c>
    </row>
    <row r="152" spans="1:65" s="2" customFormat="1" ht="33" customHeight="1">
      <c r="A152" s="33"/>
      <c r="B152" s="34"/>
      <c r="C152" s="186" t="s">
        <v>187</v>
      </c>
      <c r="D152" s="186" t="s">
        <v>135</v>
      </c>
      <c r="E152" s="187" t="s">
        <v>269</v>
      </c>
      <c r="F152" s="188" t="s">
        <v>270</v>
      </c>
      <c r="G152" s="189" t="s">
        <v>146</v>
      </c>
      <c r="H152" s="190">
        <v>6.48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38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139</v>
      </c>
      <c r="AT152" s="198" t="s">
        <v>135</v>
      </c>
      <c r="AU152" s="198" t="s">
        <v>82</v>
      </c>
      <c r="AY152" s="16" t="s">
        <v>133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80</v>
      </c>
      <c r="BK152" s="199">
        <f>ROUND(I152*H152,2)</f>
        <v>0</v>
      </c>
      <c r="BL152" s="16" t="s">
        <v>139</v>
      </c>
      <c r="BM152" s="198" t="s">
        <v>191</v>
      </c>
    </row>
    <row r="153" spans="1:65" s="13" customFormat="1" ht="11.25">
      <c r="B153" s="200"/>
      <c r="C153" s="201"/>
      <c r="D153" s="202" t="s">
        <v>140</v>
      </c>
      <c r="E153" s="203" t="s">
        <v>1</v>
      </c>
      <c r="F153" s="204" t="s">
        <v>320</v>
      </c>
      <c r="G153" s="201"/>
      <c r="H153" s="205">
        <v>6.48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140</v>
      </c>
      <c r="AU153" s="211" t="s">
        <v>82</v>
      </c>
      <c r="AV153" s="13" t="s">
        <v>82</v>
      </c>
      <c r="AW153" s="13" t="s">
        <v>31</v>
      </c>
      <c r="AX153" s="13" t="s">
        <v>73</v>
      </c>
      <c r="AY153" s="211" t="s">
        <v>133</v>
      </c>
    </row>
    <row r="154" spans="1:65" s="14" customFormat="1" ht="11.25">
      <c r="B154" s="212"/>
      <c r="C154" s="213"/>
      <c r="D154" s="202" t="s">
        <v>140</v>
      </c>
      <c r="E154" s="214" t="s">
        <v>1</v>
      </c>
      <c r="F154" s="215" t="s">
        <v>143</v>
      </c>
      <c r="G154" s="213"/>
      <c r="H154" s="216">
        <v>6.48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140</v>
      </c>
      <c r="AU154" s="222" t="s">
        <v>82</v>
      </c>
      <c r="AV154" s="14" t="s">
        <v>139</v>
      </c>
      <c r="AW154" s="14" t="s">
        <v>31</v>
      </c>
      <c r="AX154" s="14" t="s">
        <v>80</v>
      </c>
      <c r="AY154" s="222" t="s">
        <v>133</v>
      </c>
    </row>
    <row r="155" spans="1:65" s="2" customFormat="1" ht="24.2" customHeight="1">
      <c r="A155" s="33"/>
      <c r="B155" s="34"/>
      <c r="C155" s="186" t="s">
        <v>167</v>
      </c>
      <c r="D155" s="186" t="s">
        <v>135</v>
      </c>
      <c r="E155" s="187" t="s">
        <v>272</v>
      </c>
      <c r="F155" s="188" t="s">
        <v>273</v>
      </c>
      <c r="G155" s="189" t="s">
        <v>138</v>
      </c>
      <c r="H155" s="190">
        <v>30.6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38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139</v>
      </c>
      <c r="AT155" s="198" t="s">
        <v>135</v>
      </c>
      <c r="AU155" s="198" t="s">
        <v>82</v>
      </c>
      <c r="AY155" s="16" t="s">
        <v>133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80</v>
      </c>
      <c r="BK155" s="199">
        <f>ROUND(I155*H155,2)</f>
        <v>0</v>
      </c>
      <c r="BL155" s="16" t="s">
        <v>139</v>
      </c>
      <c r="BM155" s="198" t="s">
        <v>194</v>
      </c>
    </row>
    <row r="156" spans="1:65" s="13" customFormat="1" ht="11.25">
      <c r="B156" s="200"/>
      <c r="C156" s="201"/>
      <c r="D156" s="202" t="s">
        <v>140</v>
      </c>
      <c r="E156" s="203" t="s">
        <v>1</v>
      </c>
      <c r="F156" s="204" t="s">
        <v>274</v>
      </c>
      <c r="G156" s="201"/>
      <c r="H156" s="205">
        <v>2.4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140</v>
      </c>
      <c r="AU156" s="211" t="s">
        <v>82</v>
      </c>
      <c r="AV156" s="13" t="s">
        <v>82</v>
      </c>
      <c r="AW156" s="13" t="s">
        <v>31</v>
      </c>
      <c r="AX156" s="13" t="s">
        <v>73</v>
      </c>
      <c r="AY156" s="211" t="s">
        <v>133</v>
      </c>
    </row>
    <row r="157" spans="1:65" s="13" customFormat="1" ht="11.25">
      <c r="B157" s="200"/>
      <c r="C157" s="201"/>
      <c r="D157" s="202" t="s">
        <v>140</v>
      </c>
      <c r="E157" s="203" t="s">
        <v>1</v>
      </c>
      <c r="F157" s="204" t="s">
        <v>276</v>
      </c>
      <c r="G157" s="201"/>
      <c r="H157" s="205">
        <v>3.3600000000000003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140</v>
      </c>
      <c r="AU157" s="211" t="s">
        <v>82</v>
      </c>
      <c r="AV157" s="13" t="s">
        <v>82</v>
      </c>
      <c r="AW157" s="13" t="s">
        <v>31</v>
      </c>
      <c r="AX157" s="13" t="s">
        <v>73</v>
      </c>
      <c r="AY157" s="211" t="s">
        <v>133</v>
      </c>
    </row>
    <row r="158" spans="1:65" s="13" customFormat="1" ht="11.25">
      <c r="B158" s="200"/>
      <c r="C158" s="201"/>
      <c r="D158" s="202" t="s">
        <v>140</v>
      </c>
      <c r="E158" s="203" t="s">
        <v>1</v>
      </c>
      <c r="F158" s="204" t="s">
        <v>321</v>
      </c>
      <c r="G158" s="201"/>
      <c r="H158" s="205">
        <v>24.840000000000003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140</v>
      </c>
      <c r="AU158" s="211" t="s">
        <v>82</v>
      </c>
      <c r="AV158" s="13" t="s">
        <v>82</v>
      </c>
      <c r="AW158" s="13" t="s">
        <v>31</v>
      </c>
      <c r="AX158" s="13" t="s">
        <v>73</v>
      </c>
      <c r="AY158" s="211" t="s">
        <v>133</v>
      </c>
    </row>
    <row r="159" spans="1:65" s="14" customFormat="1" ht="11.25">
      <c r="B159" s="212"/>
      <c r="C159" s="213"/>
      <c r="D159" s="202" t="s">
        <v>140</v>
      </c>
      <c r="E159" s="214" t="s">
        <v>1</v>
      </c>
      <c r="F159" s="215" t="s">
        <v>143</v>
      </c>
      <c r="G159" s="213"/>
      <c r="H159" s="216">
        <v>30.6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140</v>
      </c>
      <c r="AU159" s="222" t="s">
        <v>82</v>
      </c>
      <c r="AV159" s="14" t="s">
        <v>139</v>
      </c>
      <c r="AW159" s="14" t="s">
        <v>31</v>
      </c>
      <c r="AX159" s="14" t="s">
        <v>80</v>
      </c>
      <c r="AY159" s="222" t="s">
        <v>133</v>
      </c>
    </row>
    <row r="160" spans="1:65" s="2" customFormat="1" ht="24.2" customHeight="1">
      <c r="A160" s="33"/>
      <c r="B160" s="34"/>
      <c r="C160" s="186" t="s">
        <v>196</v>
      </c>
      <c r="D160" s="186" t="s">
        <v>135</v>
      </c>
      <c r="E160" s="187" t="s">
        <v>278</v>
      </c>
      <c r="F160" s="188" t="s">
        <v>279</v>
      </c>
      <c r="G160" s="189" t="s">
        <v>203</v>
      </c>
      <c r="H160" s="190">
        <v>0.22700000000000001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38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139</v>
      </c>
      <c r="AT160" s="198" t="s">
        <v>135</v>
      </c>
      <c r="AU160" s="198" t="s">
        <v>82</v>
      </c>
      <c r="AY160" s="16" t="s">
        <v>133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80</v>
      </c>
      <c r="BK160" s="199">
        <f>ROUND(I160*H160,2)</f>
        <v>0</v>
      </c>
      <c r="BL160" s="16" t="s">
        <v>139</v>
      </c>
      <c r="BM160" s="198" t="s">
        <v>199</v>
      </c>
    </row>
    <row r="161" spans="1:65" s="13" customFormat="1" ht="11.25">
      <c r="B161" s="200"/>
      <c r="C161" s="201"/>
      <c r="D161" s="202" t="s">
        <v>140</v>
      </c>
      <c r="E161" s="203" t="s">
        <v>1</v>
      </c>
      <c r="F161" s="204" t="s">
        <v>322</v>
      </c>
      <c r="G161" s="201"/>
      <c r="H161" s="205">
        <v>0.22680000000000003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140</v>
      </c>
      <c r="AU161" s="211" t="s">
        <v>82</v>
      </c>
      <c r="AV161" s="13" t="s">
        <v>82</v>
      </c>
      <c r="AW161" s="13" t="s">
        <v>31</v>
      </c>
      <c r="AX161" s="13" t="s">
        <v>73</v>
      </c>
      <c r="AY161" s="211" t="s">
        <v>133</v>
      </c>
    </row>
    <row r="162" spans="1:65" s="14" customFormat="1" ht="11.25">
      <c r="B162" s="212"/>
      <c r="C162" s="213"/>
      <c r="D162" s="202" t="s">
        <v>140</v>
      </c>
      <c r="E162" s="214" t="s">
        <v>1</v>
      </c>
      <c r="F162" s="215" t="s">
        <v>143</v>
      </c>
      <c r="G162" s="213"/>
      <c r="H162" s="216">
        <v>0.22680000000000003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140</v>
      </c>
      <c r="AU162" s="222" t="s">
        <v>82</v>
      </c>
      <c r="AV162" s="14" t="s">
        <v>139</v>
      </c>
      <c r="AW162" s="14" t="s">
        <v>31</v>
      </c>
      <c r="AX162" s="14" t="s">
        <v>80</v>
      </c>
      <c r="AY162" s="222" t="s">
        <v>133</v>
      </c>
    </row>
    <row r="163" spans="1:65" s="12" customFormat="1" ht="22.9" customHeight="1">
      <c r="B163" s="170"/>
      <c r="C163" s="171"/>
      <c r="D163" s="172" t="s">
        <v>72</v>
      </c>
      <c r="E163" s="184" t="s">
        <v>139</v>
      </c>
      <c r="F163" s="184" t="s">
        <v>206</v>
      </c>
      <c r="G163" s="171"/>
      <c r="H163" s="171"/>
      <c r="I163" s="174"/>
      <c r="J163" s="185">
        <f>BK163</f>
        <v>0</v>
      </c>
      <c r="K163" s="171"/>
      <c r="L163" s="176"/>
      <c r="M163" s="177"/>
      <c r="N163" s="178"/>
      <c r="O163" s="178"/>
      <c r="P163" s="179">
        <f>SUM(P164:P167)</f>
        <v>0</v>
      </c>
      <c r="Q163" s="178"/>
      <c r="R163" s="179">
        <f>SUM(R164:R167)</f>
        <v>0</v>
      </c>
      <c r="S163" s="178"/>
      <c r="T163" s="180">
        <f>SUM(T164:T167)</f>
        <v>0</v>
      </c>
      <c r="AR163" s="181" t="s">
        <v>80</v>
      </c>
      <c r="AT163" s="182" t="s">
        <v>72</v>
      </c>
      <c r="AU163" s="182" t="s">
        <v>80</v>
      </c>
      <c r="AY163" s="181" t="s">
        <v>133</v>
      </c>
      <c r="BK163" s="183">
        <f>SUM(BK164:BK167)</f>
        <v>0</v>
      </c>
    </row>
    <row r="164" spans="1:65" s="2" customFormat="1" ht="24.2" customHeight="1">
      <c r="A164" s="33"/>
      <c r="B164" s="34"/>
      <c r="C164" s="186" t="s">
        <v>172</v>
      </c>
      <c r="D164" s="186" t="s">
        <v>135</v>
      </c>
      <c r="E164" s="187" t="s">
        <v>211</v>
      </c>
      <c r="F164" s="188" t="s">
        <v>212</v>
      </c>
      <c r="G164" s="189" t="s">
        <v>146</v>
      </c>
      <c r="H164" s="190">
        <v>13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38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139</v>
      </c>
      <c r="AT164" s="198" t="s">
        <v>135</v>
      </c>
      <c r="AU164" s="198" t="s">
        <v>82</v>
      </c>
      <c r="AY164" s="16" t="s">
        <v>133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80</v>
      </c>
      <c r="BK164" s="199">
        <f>ROUND(I164*H164,2)</f>
        <v>0</v>
      </c>
      <c r="BL164" s="16" t="s">
        <v>139</v>
      </c>
      <c r="BM164" s="198" t="s">
        <v>204</v>
      </c>
    </row>
    <row r="165" spans="1:65" s="13" customFormat="1" ht="11.25">
      <c r="B165" s="200"/>
      <c r="C165" s="201"/>
      <c r="D165" s="202" t="s">
        <v>140</v>
      </c>
      <c r="E165" s="203" t="s">
        <v>1</v>
      </c>
      <c r="F165" s="204" t="s">
        <v>323</v>
      </c>
      <c r="G165" s="201"/>
      <c r="H165" s="205">
        <v>13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140</v>
      </c>
      <c r="AU165" s="211" t="s">
        <v>82</v>
      </c>
      <c r="AV165" s="13" t="s">
        <v>82</v>
      </c>
      <c r="AW165" s="13" t="s">
        <v>31</v>
      </c>
      <c r="AX165" s="13" t="s">
        <v>73</v>
      </c>
      <c r="AY165" s="211" t="s">
        <v>133</v>
      </c>
    </row>
    <row r="166" spans="1:65" s="14" customFormat="1" ht="11.25">
      <c r="B166" s="212"/>
      <c r="C166" s="213"/>
      <c r="D166" s="202" t="s">
        <v>140</v>
      </c>
      <c r="E166" s="214" t="s">
        <v>1</v>
      </c>
      <c r="F166" s="215" t="s">
        <v>143</v>
      </c>
      <c r="G166" s="213"/>
      <c r="H166" s="216">
        <v>13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140</v>
      </c>
      <c r="AU166" s="222" t="s">
        <v>82</v>
      </c>
      <c r="AV166" s="14" t="s">
        <v>139</v>
      </c>
      <c r="AW166" s="14" t="s">
        <v>31</v>
      </c>
      <c r="AX166" s="14" t="s">
        <v>80</v>
      </c>
      <c r="AY166" s="222" t="s">
        <v>133</v>
      </c>
    </row>
    <row r="167" spans="1:65" s="2" customFormat="1" ht="24.2" customHeight="1">
      <c r="A167" s="33"/>
      <c r="B167" s="34"/>
      <c r="C167" s="186" t="s">
        <v>8</v>
      </c>
      <c r="D167" s="186" t="s">
        <v>135</v>
      </c>
      <c r="E167" s="187" t="s">
        <v>216</v>
      </c>
      <c r="F167" s="188" t="s">
        <v>217</v>
      </c>
      <c r="G167" s="189" t="s">
        <v>138</v>
      </c>
      <c r="H167" s="190">
        <v>26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38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139</v>
      </c>
      <c r="AT167" s="198" t="s">
        <v>135</v>
      </c>
      <c r="AU167" s="198" t="s">
        <v>82</v>
      </c>
      <c r="AY167" s="16" t="s">
        <v>133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80</v>
      </c>
      <c r="BK167" s="199">
        <f>ROUND(I167*H167,2)</f>
        <v>0</v>
      </c>
      <c r="BL167" s="16" t="s">
        <v>139</v>
      </c>
      <c r="BM167" s="198" t="s">
        <v>209</v>
      </c>
    </row>
    <row r="168" spans="1:65" s="12" customFormat="1" ht="22.9" customHeight="1">
      <c r="B168" s="170"/>
      <c r="C168" s="171"/>
      <c r="D168" s="172" t="s">
        <v>72</v>
      </c>
      <c r="E168" s="184" t="s">
        <v>154</v>
      </c>
      <c r="F168" s="184" t="s">
        <v>283</v>
      </c>
      <c r="G168" s="171"/>
      <c r="H168" s="171"/>
      <c r="I168" s="174"/>
      <c r="J168" s="185">
        <f>BK168</f>
        <v>0</v>
      </c>
      <c r="K168" s="171"/>
      <c r="L168" s="176"/>
      <c r="M168" s="177"/>
      <c r="N168" s="178"/>
      <c r="O168" s="178"/>
      <c r="P168" s="179">
        <f>SUM(P169:P179)</f>
        <v>0</v>
      </c>
      <c r="Q168" s="178"/>
      <c r="R168" s="179">
        <f>SUM(R169:R179)</f>
        <v>0</v>
      </c>
      <c r="S168" s="178"/>
      <c r="T168" s="180">
        <f>SUM(T169:T179)</f>
        <v>0</v>
      </c>
      <c r="AR168" s="181" t="s">
        <v>80</v>
      </c>
      <c r="AT168" s="182" t="s">
        <v>72</v>
      </c>
      <c r="AU168" s="182" t="s">
        <v>80</v>
      </c>
      <c r="AY168" s="181" t="s">
        <v>133</v>
      </c>
      <c r="BK168" s="183">
        <f>SUM(BK169:BK179)</f>
        <v>0</v>
      </c>
    </row>
    <row r="169" spans="1:65" s="2" customFormat="1" ht="24.2" customHeight="1">
      <c r="A169" s="33"/>
      <c r="B169" s="34"/>
      <c r="C169" s="186" t="s">
        <v>177</v>
      </c>
      <c r="D169" s="186" t="s">
        <v>135</v>
      </c>
      <c r="E169" s="187" t="s">
        <v>324</v>
      </c>
      <c r="F169" s="188" t="s">
        <v>325</v>
      </c>
      <c r="G169" s="189" t="s">
        <v>190</v>
      </c>
      <c r="H169" s="190">
        <v>19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38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139</v>
      </c>
      <c r="AT169" s="198" t="s">
        <v>135</v>
      </c>
      <c r="AU169" s="198" t="s">
        <v>82</v>
      </c>
      <c r="AY169" s="16" t="s">
        <v>133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80</v>
      </c>
      <c r="BK169" s="199">
        <f>ROUND(I169*H169,2)</f>
        <v>0</v>
      </c>
      <c r="BL169" s="16" t="s">
        <v>139</v>
      </c>
      <c r="BM169" s="198" t="s">
        <v>213</v>
      </c>
    </row>
    <row r="170" spans="1:65" s="2" customFormat="1" ht="24.2" customHeight="1">
      <c r="A170" s="33"/>
      <c r="B170" s="34"/>
      <c r="C170" s="223" t="s">
        <v>215</v>
      </c>
      <c r="D170" s="223" t="s">
        <v>173</v>
      </c>
      <c r="E170" s="224" t="s">
        <v>326</v>
      </c>
      <c r="F170" s="225" t="s">
        <v>327</v>
      </c>
      <c r="G170" s="226" t="s">
        <v>190</v>
      </c>
      <c r="H170" s="227">
        <v>19.285</v>
      </c>
      <c r="I170" s="228"/>
      <c r="J170" s="229">
        <f>ROUND(I170*H170,2)</f>
        <v>0</v>
      </c>
      <c r="K170" s="230"/>
      <c r="L170" s="231"/>
      <c r="M170" s="232" t="s">
        <v>1</v>
      </c>
      <c r="N170" s="233" t="s">
        <v>38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154</v>
      </c>
      <c r="AT170" s="198" t="s">
        <v>173</v>
      </c>
      <c r="AU170" s="198" t="s">
        <v>82</v>
      </c>
      <c r="AY170" s="16" t="s">
        <v>133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80</v>
      </c>
      <c r="BK170" s="199">
        <f>ROUND(I170*H170,2)</f>
        <v>0</v>
      </c>
      <c r="BL170" s="16" t="s">
        <v>139</v>
      </c>
      <c r="BM170" s="198" t="s">
        <v>218</v>
      </c>
    </row>
    <row r="171" spans="1:65" s="13" customFormat="1" ht="11.25">
      <c r="B171" s="200"/>
      <c r="C171" s="201"/>
      <c r="D171" s="202" t="s">
        <v>140</v>
      </c>
      <c r="E171" s="203" t="s">
        <v>1</v>
      </c>
      <c r="F171" s="204" t="s">
        <v>328</v>
      </c>
      <c r="G171" s="201"/>
      <c r="H171" s="205">
        <v>19.284999999999997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140</v>
      </c>
      <c r="AU171" s="211" t="s">
        <v>82</v>
      </c>
      <c r="AV171" s="13" t="s">
        <v>82</v>
      </c>
      <c r="AW171" s="13" t="s">
        <v>31</v>
      </c>
      <c r="AX171" s="13" t="s">
        <v>73</v>
      </c>
      <c r="AY171" s="211" t="s">
        <v>133</v>
      </c>
    </row>
    <row r="172" spans="1:65" s="14" customFormat="1" ht="11.25">
      <c r="B172" s="212"/>
      <c r="C172" s="213"/>
      <c r="D172" s="202" t="s">
        <v>140</v>
      </c>
      <c r="E172" s="214" t="s">
        <v>1</v>
      </c>
      <c r="F172" s="215" t="s">
        <v>143</v>
      </c>
      <c r="G172" s="213"/>
      <c r="H172" s="216">
        <v>19.284999999999997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140</v>
      </c>
      <c r="AU172" s="222" t="s">
        <v>82</v>
      </c>
      <c r="AV172" s="14" t="s">
        <v>139</v>
      </c>
      <c r="AW172" s="14" t="s">
        <v>31</v>
      </c>
      <c r="AX172" s="14" t="s">
        <v>80</v>
      </c>
      <c r="AY172" s="222" t="s">
        <v>133</v>
      </c>
    </row>
    <row r="173" spans="1:65" s="2" customFormat="1" ht="24.2" customHeight="1">
      <c r="A173" s="33"/>
      <c r="B173" s="34"/>
      <c r="C173" s="186" t="s">
        <v>182</v>
      </c>
      <c r="D173" s="186" t="s">
        <v>135</v>
      </c>
      <c r="E173" s="187" t="s">
        <v>288</v>
      </c>
      <c r="F173" s="188" t="s">
        <v>289</v>
      </c>
      <c r="G173" s="189" t="s">
        <v>146</v>
      </c>
      <c r="H173" s="190">
        <v>13.68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38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139</v>
      </c>
      <c r="AT173" s="198" t="s">
        <v>135</v>
      </c>
      <c r="AU173" s="198" t="s">
        <v>82</v>
      </c>
      <c r="AY173" s="16" t="s">
        <v>133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80</v>
      </c>
      <c r="BK173" s="199">
        <f>ROUND(I173*H173,2)</f>
        <v>0</v>
      </c>
      <c r="BL173" s="16" t="s">
        <v>139</v>
      </c>
      <c r="BM173" s="198" t="s">
        <v>223</v>
      </c>
    </row>
    <row r="174" spans="1:65" s="13" customFormat="1" ht="11.25">
      <c r="B174" s="200"/>
      <c r="C174" s="201"/>
      <c r="D174" s="202" t="s">
        <v>140</v>
      </c>
      <c r="E174" s="203" t="s">
        <v>1</v>
      </c>
      <c r="F174" s="204" t="s">
        <v>329</v>
      </c>
      <c r="G174" s="201"/>
      <c r="H174" s="205">
        <v>13.68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140</v>
      </c>
      <c r="AU174" s="211" t="s">
        <v>82</v>
      </c>
      <c r="AV174" s="13" t="s">
        <v>82</v>
      </c>
      <c r="AW174" s="13" t="s">
        <v>31</v>
      </c>
      <c r="AX174" s="13" t="s">
        <v>73</v>
      </c>
      <c r="AY174" s="211" t="s">
        <v>133</v>
      </c>
    </row>
    <row r="175" spans="1:65" s="14" customFormat="1" ht="11.25">
      <c r="B175" s="212"/>
      <c r="C175" s="213"/>
      <c r="D175" s="202" t="s">
        <v>140</v>
      </c>
      <c r="E175" s="214" t="s">
        <v>1</v>
      </c>
      <c r="F175" s="215" t="s">
        <v>143</v>
      </c>
      <c r="G175" s="213"/>
      <c r="H175" s="216">
        <v>13.68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140</v>
      </c>
      <c r="AU175" s="222" t="s">
        <v>82</v>
      </c>
      <c r="AV175" s="14" t="s">
        <v>139</v>
      </c>
      <c r="AW175" s="14" t="s">
        <v>31</v>
      </c>
      <c r="AX175" s="14" t="s">
        <v>80</v>
      </c>
      <c r="AY175" s="222" t="s">
        <v>133</v>
      </c>
    </row>
    <row r="176" spans="1:65" s="2" customFormat="1" ht="16.5" customHeight="1">
      <c r="A176" s="33"/>
      <c r="B176" s="34"/>
      <c r="C176" s="186" t="s">
        <v>225</v>
      </c>
      <c r="D176" s="186" t="s">
        <v>135</v>
      </c>
      <c r="E176" s="187" t="s">
        <v>291</v>
      </c>
      <c r="F176" s="188" t="s">
        <v>292</v>
      </c>
      <c r="G176" s="189" t="s">
        <v>258</v>
      </c>
      <c r="H176" s="190">
        <v>2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38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139</v>
      </c>
      <c r="AT176" s="198" t="s">
        <v>135</v>
      </c>
      <c r="AU176" s="198" t="s">
        <v>82</v>
      </c>
      <c r="AY176" s="16" t="s">
        <v>133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80</v>
      </c>
      <c r="BK176" s="199">
        <f>ROUND(I176*H176,2)</f>
        <v>0</v>
      </c>
      <c r="BL176" s="16" t="s">
        <v>139</v>
      </c>
      <c r="BM176" s="198" t="s">
        <v>228</v>
      </c>
    </row>
    <row r="177" spans="1:65" s="2" customFormat="1" ht="24.2" customHeight="1">
      <c r="A177" s="33"/>
      <c r="B177" s="34"/>
      <c r="C177" s="186" t="s">
        <v>185</v>
      </c>
      <c r="D177" s="186" t="s">
        <v>135</v>
      </c>
      <c r="E177" s="187" t="s">
        <v>294</v>
      </c>
      <c r="F177" s="188" t="s">
        <v>295</v>
      </c>
      <c r="G177" s="189" t="s">
        <v>296</v>
      </c>
      <c r="H177" s="190">
        <v>2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38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139</v>
      </c>
      <c r="AT177" s="198" t="s">
        <v>135</v>
      </c>
      <c r="AU177" s="198" t="s">
        <v>82</v>
      </c>
      <c r="AY177" s="16" t="s">
        <v>133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80</v>
      </c>
      <c r="BK177" s="199">
        <f>ROUND(I177*H177,2)</f>
        <v>0</v>
      </c>
      <c r="BL177" s="16" t="s">
        <v>139</v>
      </c>
      <c r="BM177" s="198" t="s">
        <v>233</v>
      </c>
    </row>
    <row r="178" spans="1:65" s="2" customFormat="1" ht="21.75" customHeight="1">
      <c r="A178" s="33"/>
      <c r="B178" s="34"/>
      <c r="C178" s="186" t="s">
        <v>7</v>
      </c>
      <c r="D178" s="186" t="s">
        <v>135</v>
      </c>
      <c r="E178" s="187" t="s">
        <v>299</v>
      </c>
      <c r="F178" s="188" t="s">
        <v>330</v>
      </c>
      <c r="G178" s="189" t="s">
        <v>296</v>
      </c>
      <c r="H178" s="190">
        <v>2</v>
      </c>
      <c r="I178" s="191"/>
      <c r="J178" s="192">
        <f>ROUND(I178*H178,2)</f>
        <v>0</v>
      </c>
      <c r="K178" s="193"/>
      <c r="L178" s="38"/>
      <c r="M178" s="194" t="s">
        <v>1</v>
      </c>
      <c r="N178" s="195" t="s">
        <v>38</v>
      </c>
      <c r="O178" s="70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139</v>
      </c>
      <c r="AT178" s="198" t="s">
        <v>135</v>
      </c>
      <c r="AU178" s="198" t="s">
        <v>82</v>
      </c>
      <c r="AY178" s="16" t="s">
        <v>133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80</v>
      </c>
      <c r="BK178" s="199">
        <f>ROUND(I178*H178,2)</f>
        <v>0</v>
      </c>
      <c r="BL178" s="16" t="s">
        <v>139</v>
      </c>
      <c r="BM178" s="198" t="s">
        <v>293</v>
      </c>
    </row>
    <row r="179" spans="1:65" s="2" customFormat="1" ht="24.2" customHeight="1">
      <c r="A179" s="33"/>
      <c r="B179" s="34"/>
      <c r="C179" s="186" t="s">
        <v>191</v>
      </c>
      <c r="D179" s="186" t="s">
        <v>135</v>
      </c>
      <c r="E179" s="187" t="s">
        <v>331</v>
      </c>
      <c r="F179" s="188" t="s">
        <v>332</v>
      </c>
      <c r="G179" s="189" t="s">
        <v>296</v>
      </c>
      <c r="H179" s="190">
        <v>2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38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139</v>
      </c>
      <c r="AT179" s="198" t="s">
        <v>135</v>
      </c>
      <c r="AU179" s="198" t="s">
        <v>82</v>
      </c>
      <c r="AY179" s="16" t="s">
        <v>133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80</v>
      </c>
      <c r="BK179" s="199">
        <f>ROUND(I179*H179,2)</f>
        <v>0</v>
      </c>
      <c r="BL179" s="16" t="s">
        <v>139</v>
      </c>
      <c r="BM179" s="198" t="s">
        <v>297</v>
      </c>
    </row>
    <row r="180" spans="1:65" s="12" customFormat="1" ht="22.9" customHeight="1">
      <c r="B180" s="170"/>
      <c r="C180" s="171"/>
      <c r="D180" s="172" t="s">
        <v>72</v>
      </c>
      <c r="E180" s="184" t="s">
        <v>229</v>
      </c>
      <c r="F180" s="184" t="s">
        <v>230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P181</f>
        <v>0</v>
      </c>
      <c r="Q180" s="178"/>
      <c r="R180" s="179">
        <f>R181</f>
        <v>0</v>
      </c>
      <c r="S180" s="178"/>
      <c r="T180" s="180">
        <f>T181</f>
        <v>0</v>
      </c>
      <c r="AR180" s="181" t="s">
        <v>80</v>
      </c>
      <c r="AT180" s="182" t="s">
        <v>72</v>
      </c>
      <c r="AU180" s="182" t="s">
        <v>80</v>
      </c>
      <c r="AY180" s="181" t="s">
        <v>133</v>
      </c>
      <c r="BK180" s="183">
        <f>BK181</f>
        <v>0</v>
      </c>
    </row>
    <row r="181" spans="1:65" s="2" customFormat="1" ht="21.75" customHeight="1">
      <c r="A181" s="33"/>
      <c r="B181" s="34"/>
      <c r="C181" s="186" t="s">
        <v>298</v>
      </c>
      <c r="D181" s="186" t="s">
        <v>135</v>
      </c>
      <c r="E181" s="187" t="s">
        <v>231</v>
      </c>
      <c r="F181" s="188" t="s">
        <v>232</v>
      </c>
      <c r="G181" s="189" t="s">
        <v>203</v>
      </c>
      <c r="H181" s="190">
        <v>4.4180000000000001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38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139</v>
      </c>
      <c r="AT181" s="198" t="s">
        <v>135</v>
      </c>
      <c r="AU181" s="198" t="s">
        <v>82</v>
      </c>
      <c r="AY181" s="16" t="s">
        <v>133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80</v>
      </c>
      <c r="BK181" s="199">
        <f>ROUND(I181*H181,2)</f>
        <v>0</v>
      </c>
      <c r="BL181" s="16" t="s">
        <v>139</v>
      </c>
      <c r="BM181" s="198" t="s">
        <v>301</v>
      </c>
    </row>
    <row r="182" spans="1:65" s="12" customFormat="1" ht="25.9" customHeight="1">
      <c r="B182" s="170"/>
      <c r="C182" s="171"/>
      <c r="D182" s="172" t="s">
        <v>72</v>
      </c>
      <c r="E182" s="173" t="s">
        <v>307</v>
      </c>
      <c r="F182" s="173" t="s">
        <v>308</v>
      </c>
      <c r="G182" s="171"/>
      <c r="H182" s="171"/>
      <c r="I182" s="174"/>
      <c r="J182" s="175">
        <f>BK182</f>
        <v>0</v>
      </c>
      <c r="K182" s="171"/>
      <c r="L182" s="176"/>
      <c r="M182" s="177"/>
      <c r="N182" s="178"/>
      <c r="O182" s="178"/>
      <c r="P182" s="179">
        <f>P183</f>
        <v>0</v>
      </c>
      <c r="Q182" s="178"/>
      <c r="R182" s="179">
        <f>R183</f>
        <v>0</v>
      </c>
      <c r="S182" s="178"/>
      <c r="T182" s="180">
        <f>T183</f>
        <v>0</v>
      </c>
      <c r="AR182" s="181" t="s">
        <v>82</v>
      </c>
      <c r="AT182" s="182" t="s">
        <v>72</v>
      </c>
      <c r="AU182" s="182" t="s">
        <v>73</v>
      </c>
      <c r="AY182" s="181" t="s">
        <v>133</v>
      </c>
      <c r="BK182" s="183">
        <f>BK183</f>
        <v>0</v>
      </c>
    </row>
    <row r="183" spans="1:65" s="12" customFormat="1" ht="22.9" customHeight="1">
      <c r="B183" s="170"/>
      <c r="C183" s="171"/>
      <c r="D183" s="172" t="s">
        <v>72</v>
      </c>
      <c r="E183" s="184" t="s">
        <v>309</v>
      </c>
      <c r="F183" s="184" t="s">
        <v>310</v>
      </c>
      <c r="G183" s="171"/>
      <c r="H183" s="171"/>
      <c r="I183" s="174"/>
      <c r="J183" s="185">
        <f>BK183</f>
        <v>0</v>
      </c>
      <c r="K183" s="171"/>
      <c r="L183" s="176"/>
      <c r="M183" s="177"/>
      <c r="N183" s="178"/>
      <c r="O183" s="178"/>
      <c r="P183" s="179">
        <f>P184</f>
        <v>0</v>
      </c>
      <c r="Q183" s="178"/>
      <c r="R183" s="179">
        <f>R184</f>
        <v>0</v>
      </c>
      <c r="S183" s="178"/>
      <c r="T183" s="180">
        <f>T184</f>
        <v>0</v>
      </c>
      <c r="AR183" s="181" t="s">
        <v>82</v>
      </c>
      <c r="AT183" s="182" t="s">
        <v>72</v>
      </c>
      <c r="AU183" s="182" t="s">
        <v>80</v>
      </c>
      <c r="AY183" s="181" t="s">
        <v>133</v>
      </c>
      <c r="BK183" s="183">
        <f>BK184</f>
        <v>0</v>
      </c>
    </row>
    <row r="184" spans="1:65" s="2" customFormat="1" ht="33" customHeight="1">
      <c r="A184" s="33"/>
      <c r="B184" s="34"/>
      <c r="C184" s="186" t="s">
        <v>194</v>
      </c>
      <c r="D184" s="186" t="s">
        <v>135</v>
      </c>
      <c r="E184" s="187" t="s">
        <v>311</v>
      </c>
      <c r="F184" s="188" t="s">
        <v>333</v>
      </c>
      <c r="G184" s="189" t="s">
        <v>190</v>
      </c>
      <c r="H184" s="190">
        <v>4.1500000000000004</v>
      </c>
      <c r="I184" s="191"/>
      <c r="J184" s="192">
        <f>ROUND(I184*H184,2)</f>
        <v>0</v>
      </c>
      <c r="K184" s="193"/>
      <c r="L184" s="38"/>
      <c r="M184" s="234" t="s">
        <v>1</v>
      </c>
      <c r="N184" s="235" t="s">
        <v>38</v>
      </c>
      <c r="O184" s="236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177</v>
      </c>
      <c r="AT184" s="198" t="s">
        <v>135</v>
      </c>
      <c r="AU184" s="198" t="s">
        <v>82</v>
      </c>
      <c r="AY184" s="16" t="s">
        <v>133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80</v>
      </c>
      <c r="BK184" s="199">
        <f>ROUND(I184*H184,2)</f>
        <v>0</v>
      </c>
      <c r="BL184" s="16" t="s">
        <v>177</v>
      </c>
      <c r="BM184" s="198" t="s">
        <v>304</v>
      </c>
    </row>
    <row r="185" spans="1:65" s="2" customFormat="1" ht="6.95" customHeight="1">
      <c r="A185" s="3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38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sheetProtection algorithmName="SHA-512" hashValue="yUQv/5KClhzAPSF4KcHh4o8sVrpXeNUR6wT9FS9w6XYE9G4l8m/u6EpCkIaAG0hzkyZlRov+4ey+YXrcgMkYkA==" saltValue="LvJAEee8olHMI5lQ+C4JaU5cmcZJwptICnLXOebDlgh6+DY31f46Y0CnaK4bv3zjltzt8A+QSq4UbQlFYUO4Ug==" spinCount="100000" sheet="1" objects="1" scenarios="1" formatColumns="0" formatRows="0" autoFilter="0"/>
  <autoFilter ref="C123:K184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334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ROUND((SUM(BE121:BE155)),  2)</f>
        <v>0</v>
      </c>
      <c r="G33" s="33"/>
      <c r="H33" s="33"/>
      <c r="I33" s="123">
        <v>0.21</v>
      </c>
      <c r="J33" s="122">
        <f>ROUND(((SUM(BE121:BE155))*I33),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ROUND((SUM(BF121:BF155)),  2)</f>
        <v>0</v>
      </c>
      <c r="G34" s="33"/>
      <c r="H34" s="33"/>
      <c r="I34" s="123">
        <v>0.15</v>
      </c>
      <c r="J34" s="122">
        <f>ROUND(((SUM(BF121:BF155))*I34),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ROUND((SUM(BG121:BG155)),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ROUND((SUM(BH121:BH155)),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ROUND((SUM(BI121:BI155)),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03 - SO 01.3 Přelivy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J135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J140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J154</f>
        <v>0</v>
      </c>
      <c r="K101" s="153"/>
      <c r="L101" s="157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E7</f>
        <v>2022-04-01 - Chlum u Blatné - rybník_odemčený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105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42" t="str">
        <f>E9</f>
        <v>03 - SO 01.3 Přelivy</v>
      </c>
      <c r="F113" s="292"/>
      <c r="G113" s="292"/>
      <c r="H113" s="292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16. 6. 2023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 xml:space="preserve"> 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30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119</v>
      </c>
      <c r="D120" s="161" t="s">
        <v>58</v>
      </c>
      <c r="E120" s="161" t="s">
        <v>54</v>
      </c>
      <c r="F120" s="161" t="s">
        <v>55</v>
      </c>
      <c r="G120" s="161" t="s">
        <v>120</v>
      </c>
      <c r="H120" s="161" t="s">
        <v>121</v>
      </c>
      <c r="I120" s="161" t="s">
        <v>122</v>
      </c>
      <c r="J120" s="162" t="s">
        <v>109</v>
      </c>
      <c r="K120" s="163" t="s">
        <v>123</v>
      </c>
      <c r="L120" s="164"/>
      <c r="M120" s="74" t="s">
        <v>1</v>
      </c>
      <c r="N120" s="75" t="s">
        <v>37</v>
      </c>
      <c r="O120" s="75" t="s">
        <v>124</v>
      </c>
      <c r="P120" s="75" t="s">
        <v>125</v>
      </c>
      <c r="Q120" s="75" t="s">
        <v>126</v>
      </c>
      <c r="R120" s="75" t="s">
        <v>127</v>
      </c>
      <c r="S120" s="75" t="s">
        <v>128</v>
      </c>
      <c r="T120" s="76" t="s">
        <v>129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130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</f>
        <v>0</v>
      </c>
      <c r="Q121" s="78"/>
      <c r="R121" s="167">
        <f>R122</f>
        <v>0</v>
      </c>
      <c r="S121" s="78"/>
      <c r="T121" s="168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72</v>
      </c>
      <c r="AU121" s="16" t="s">
        <v>111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72</v>
      </c>
      <c r="E122" s="173" t="s">
        <v>131</v>
      </c>
      <c r="F122" s="173" t="s">
        <v>132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P123+P135+P140+P154</f>
        <v>0</v>
      </c>
      <c r="Q122" s="178"/>
      <c r="R122" s="179">
        <f>R123+R135+R140+R154</f>
        <v>0</v>
      </c>
      <c r="S122" s="178"/>
      <c r="T122" s="180">
        <f>T123+T135+T140+T154</f>
        <v>0</v>
      </c>
      <c r="AR122" s="181" t="s">
        <v>80</v>
      </c>
      <c r="AT122" s="182" t="s">
        <v>72</v>
      </c>
      <c r="AU122" s="182" t="s">
        <v>73</v>
      </c>
      <c r="AY122" s="181" t="s">
        <v>133</v>
      </c>
      <c r="BK122" s="183">
        <f>BK123+BK135+BK140+BK154</f>
        <v>0</v>
      </c>
    </row>
    <row r="123" spans="1:65" s="12" customFormat="1" ht="22.9" customHeight="1">
      <c r="B123" s="170"/>
      <c r="C123" s="171"/>
      <c r="D123" s="172" t="s">
        <v>72</v>
      </c>
      <c r="E123" s="184" t="s">
        <v>80</v>
      </c>
      <c r="F123" s="184" t="s">
        <v>134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SUM(P124:P134)</f>
        <v>0</v>
      </c>
      <c r="Q123" s="178"/>
      <c r="R123" s="179">
        <f>SUM(R124:R134)</f>
        <v>0</v>
      </c>
      <c r="S123" s="178"/>
      <c r="T123" s="180">
        <f>SUM(T124:T134)</f>
        <v>0</v>
      </c>
      <c r="AR123" s="181" t="s">
        <v>80</v>
      </c>
      <c r="AT123" s="182" t="s">
        <v>72</v>
      </c>
      <c r="AU123" s="182" t="s">
        <v>80</v>
      </c>
      <c r="AY123" s="181" t="s">
        <v>133</v>
      </c>
      <c r="BK123" s="183">
        <f>SUM(BK124:BK134)</f>
        <v>0</v>
      </c>
    </row>
    <row r="124" spans="1:65" s="2" customFormat="1" ht="24.2" customHeight="1">
      <c r="A124" s="33"/>
      <c r="B124" s="34"/>
      <c r="C124" s="186" t="s">
        <v>80</v>
      </c>
      <c r="D124" s="186" t="s">
        <v>135</v>
      </c>
      <c r="E124" s="187" t="s">
        <v>136</v>
      </c>
      <c r="F124" s="188" t="s">
        <v>137</v>
      </c>
      <c r="G124" s="189" t="s">
        <v>138</v>
      </c>
      <c r="H124" s="190">
        <v>1671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38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139</v>
      </c>
      <c r="AT124" s="198" t="s">
        <v>135</v>
      </c>
      <c r="AU124" s="198" t="s">
        <v>82</v>
      </c>
      <c r="AY124" s="16" t="s">
        <v>133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80</v>
      </c>
      <c r="BK124" s="199">
        <f>ROUND(I124*H124,2)</f>
        <v>0</v>
      </c>
      <c r="BL124" s="16" t="s">
        <v>139</v>
      </c>
      <c r="BM124" s="198" t="s">
        <v>82</v>
      </c>
    </row>
    <row r="125" spans="1:65" s="13" customFormat="1" ht="11.25">
      <c r="B125" s="200"/>
      <c r="C125" s="201"/>
      <c r="D125" s="202" t="s">
        <v>140</v>
      </c>
      <c r="E125" s="203" t="s">
        <v>1</v>
      </c>
      <c r="F125" s="204" t="s">
        <v>335</v>
      </c>
      <c r="G125" s="201"/>
      <c r="H125" s="205">
        <v>1295.9999999999998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140</v>
      </c>
      <c r="AU125" s="211" t="s">
        <v>82</v>
      </c>
      <c r="AV125" s="13" t="s">
        <v>82</v>
      </c>
      <c r="AW125" s="13" t="s">
        <v>31</v>
      </c>
      <c r="AX125" s="13" t="s">
        <v>73</v>
      </c>
      <c r="AY125" s="211" t="s">
        <v>133</v>
      </c>
    </row>
    <row r="126" spans="1:65" s="13" customFormat="1" ht="11.25">
      <c r="B126" s="200"/>
      <c r="C126" s="201"/>
      <c r="D126" s="202" t="s">
        <v>140</v>
      </c>
      <c r="E126" s="203" t="s">
        <v>1</v>
      </c>
      <c r="F126" s="204" t="s">
        <v>336</v>
      </c>
      <c r="G126" s="201"/>
      <c r="H126" s="205">
        <v>375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140</v>
      </c>
      <c r="AU126" s="211" t="s">
        <v>82</v>
      </c>
      <c r="AV126" s="13" t="s">
        <v>82</v>
      </c>
      <c r="AW126" s="13" t="s">
        <v>31</v>
      </c>
      <c r="AX126" s="13" t="s">
        <v>73</v>
      </c>
      <c r="AY126" s="211" t="s">
        <v>133</v>
      </c>
    </row>
    <row r="127" spans="1:65" s="14" customFormat="1" ht="11.25">
      <c r="B127" s="212"/>
      <c r="C127" s="213"/>
      <c r="D127" s="202" t="s">
        <v>140</v>
      </c>
      <c r="E127" s="214" t="s">
        <v>1</v>
      </c>
      <c r="F127" s="215" t="s">
        <v>143</v>
      </c>
      <c r="G127" s="213"/>
      <c r="H127" s="216">
        <v>1670.9999999999998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140</v>
      </c>
      <c r="AU127" s="222" t="s">
        <v>82</v>
      </c>
      <c r="AV127" s="14" t="s">
        <v>139</v>
      </c>
      <c r="AW127" s="14" t="s">
        <v>31</v>
      </c>
      <c r="AX127" s="14" t="s">
        <v>80</v>
      </c>
      <c r="AY127" s="222" t="s">
        <v>133</v>
      </c>
    </row>
    <row r="128" spans="1:65" s="2" customFormat="1" ht="33" customHeight="1">
      <c r="A128" s="33"/>
      <c r="B128" s="34"/>
      <c r="C128" s="186" t="s">
        <v>82</v>
      </c>
      <c r="D128" s="186" t="s">
        <v>135</v>
      </c>
      <c r="E128" s="187" t="s">
        <v>144</v>
      </c>
      <c r="F128" s="188" t="s">
        <v>145</v>
      </c>
      <c r="G128" s="189" t="s">
        <v>146</v>
      </c>
      <c r="H128" s="190">
        <v>546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139</v>
      </c>
      <c r="AT128" s="198" t="s">
        <v>135</v>
      </c>
      <c r="AU128" s="198" t="s">
        <v>82</v>
      </c>
      <c r="AY128" s="16" t="s">
        <v>133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80</v>
      </c>
      <c r="BK128" s="199">
        <f>ROUND(I128*H128,2)</f>
        <v>0</v>
      </c>
      <c r="BL128" s="16" t="s">
        <v>139</v>
      </c>
      <c r="BM128" s="198" t="s">
        <v>139</v>
      </c>
    </row>
    <row r="129" spans="1:65" s="13" customFormat="1" ht="11.25">
      <c r="B129" s="200"/>
      <c r="C129" s="201"/>
      <c r="D129" s="202" t="s">
        <v>140</v>
      </c>
      <c r="E129" s="203" t="s">
        <v>1</v>
      </c>
      <c r="F129" s="204" t="s">
        <v>337</v>
      </c>
      <c r="G129" s="201"/>
      <c r="H129" s="205">
        <v>516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140</v>
      </c>
      <c r="AU129" s="211" t="s">
        <v>82</v>
      </c>
      <c r="AV129" s="13" t="s">
        <v>82</v>
      </c>
      <c r="AW129" s="13" t="s">
        <v>31</v>
      </c>
      <c r="AX129" s="13" t="s">
        <v>73</v>
      </c>
      <c r="AY129" s="211" t="s">
        <v>133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338</v>
      </c>
      <c r="G130" s="201"/>
      <c r="H130" s="205">
        <v>30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140</v>
      </c>
      <c r="AU130" s="211" t="s">
        <v>82</v>
      </c>
      <c r="AV130" s="13" t="s">
        <v>82</v>
      </c>
      <c r="AW130" s="13" t="s">
        <v>31</v>
      </c>
      <c r="AX130" s="13" t="s">
        <v>73</v>
      </c>
      <c r="AY130" s="211" t="s">
        <v>133</v>
      </c>
    </row>
    <row r="131" spans="1:65" s="14" customFormat="1" ht="11.25">
      <c r="B131" s="212"/>
      <c r="C131" s="213"/>
      <c r="D131" s="202" t="s">
        <v>140</v>
      </c>
      <c r="E131" s="214" t="s">
        <v>1</v>
      </c>
      <c r="F131" s="215" t="s">
        <v>143</v>
      </c>
      <c r="G131" s="213"/>
      <c r="H131" s="216">
        <v>546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140</v>
      </c>
      <c r="AU131" s="222" t="s">
        <v>82</v>
      </c>
      <c r="AV131" s="14" t="s">
        <v>139</v>
      </c>
      <c r="AW131" s="14" t="s">
        <v>31</v>
      </c>
      <c r="AX131" s="14" t="s">
        <v>80</v>
      </c>
      <c r="AY131" s="222" t="s">
        <v>133</v>
      </c>
    </row>
    <row r="132" spans="1:65" s="2" customFormat="1" ht="37.9" customHeight="1">
      <c r="A132" s="33"/>
      <c r="B132" s="34"/>
      <c r="C132" s="186" t="s">
        <v>148</v>
      </c>
      <c r="D132" s="186" t="s">
        <v>135</v>
      </c>
      <c r="E132" s="187" t="s">
        <v>149</v>
      </c>
      <c r="F132" s="188" t="s">
        <v>150</v>
      </c>
      <c r="G132" s="189" t="s">
        <v>146</v>
      </c>
      <c r="H132" s="190">
        <v>880.2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139</v>
      </c>
      <c r="AT132" s="198" t="s">
        <v>135</v>
      </c>
      <c r="AU132" s="198" t="s">
        <v>82</v>
      </c>
      <c r="AY132" s="16" t="s">
        <v>133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139</v>
      </c>
      <c r="BM132" s="198" t="s">
        <v>151</v>
      </c>
    </row>
    <row r="133" spans="1:65" s="2" customFormat="1" ht="16.5" customHeight="1">
      <c r="A133" s="33"/>
      <c r="B133" s="34"/>
      <c r="C133" s="186" t="s">
        <v>139</v>
      </c>
      <c r="D133" s="186" t="s">
        <v>135</v>
      </c>
      <c r="E133" s="187" t="s">
        <v>152</v>
      </c>
      <c r="F133" s="188" t="s">
        <v>153</v>
      </c>
      <c r="G133" s="189" t="s">
        <v>146</v>
      </c>
      <c r="H133" s="190">
        <v>880.2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139</v>
      </c>
      <c r="AT133" s="198" t="s">
        <v>135</v>
      </c>
      <c r="AU133" s="198" t="s">
        <v>82</v>
      </c>
      <c r="AY133" s="16" t="s">
        <v>133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80</v>
      </c>
      <c r="BK133" s="199">
        <f>ROUND(I133*H133,2)</f>
        <v>0</v>
      </c>
      <c r="BL133" s="16" t="s">
        <v>139</v>
      </c>
      <c r="BM133" s="198" t="s">
        <v>154</v>
      </c>
    </row>
    <row r="134" spans="1:65" s="2" customFormat="1" ht="24.2" customHeight="1">
      <c r="A134" s="33"/>
      <c r="B134" s="34"/>
      <c r="C134" s="186" t="s">
        <v>160</v>
      </c>
      <c r="D134" s="186" t="s">
        <v>135</v>
      </c>
      <c r="E134" s="187" t="s">
        <v>180</v>
      </c>
      <c r="F134" s="188" t="s">
        <v>181</v>
      </c>
      <c r="G134" s="189" t="s">
        <v>138</v>
      </c>
      <c r="H134" s="190">
        <v>1671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139</v>
      </c>
      <c r="AT134" s="198" t="s">
        <v>135</v>
      </c>
      <c r="AU134" s="198" t="s">
        <v>82</v>
      </c>
      <c r="AY134" s="16" t="s">
        <v>133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80</v>
      </c>
      <c r="BK134" s="199">
        <f>ROUND(I134*H134,2)</f>
        <v>0</v>
      </c>
      <c r="BL134" s="16" t="s">
        <v>139</v>
      </c>
      <c r="BM134" s="198" t="s">
        <v>163</v>
      </c>
    </row>
    <row r="135" spans="1:65" s="12" customFormat="1" ht="22.9" customHeight="1">
      <c r="B135" s="170"/>
      <c r="C135" s="171"/>
      <c r="D135" s="172" t="s">
        <v>72</v>
      </c>
      <c r="E135" s="184" t="s">
        <v>148</v>
      </c>
      <c r="F135" s="184" t="s">
        <v>186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SUM(P136:P139)</f>
        <v>0</v>
      </c>
      <c r="Q135" s="178"/>
      <c r="R135" s="179">
        <f>SUM(R136:R139)</f>
        <v>0</v>
      </c>
      <c r="S135" s="178"/>
      <c r="T135" s="180">
        <f>SUM(T136:T139)</f>
        <v>0</v>
      </c>
      <c r="AR135" s="181" t="s">
        <v>80</v>
      </c>
      <c r="AT135" s="182" t="s">
        <v>72</v>
      </c>
      <c r="AU135" s="182" t="s">
        <v>80</v>
      </c>
      <c r="AY135" s="181" t="s">
        <v>133</v>
      </c>
      <c r="BK135" s="183">
        <f>SUM(BK136:BK139)</f>
        <v>0</v>
      </c>
    </row>
    <row r="136" spans="1:65" s="2" customFormat="1" ht="37.9" customHeight="1">
      <c r="A136" s="33"/>
      <c r="B136" s="34"/>
      <c r="C136" s="186" t="s">
        <v>151</v>
      </c>
      <c r="D136" s="186" t="s">
        <v>135</v>
      </c>
      <c r="E136" s="187" t="s">
        <v>339</v>
      </c>
      <c r="F136" s="188" t="s">
        <v>340</v>
      </c>
      <c r="G136" s="189" t="s">
        <v>146</v>
      </c>
      <c r="H136" s="190">
        <v>30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38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139</v>
      </c>
      <c r="AT136" s="198" t="s">
        <v>135</v>
      </c>
      <c r="AU136" s="198" t="s">
        <v>82</v>
      </c>
      <c r="AY136" s="16" t="s">
        <v>133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80</v>
      </c>
      <c r="BK136" s="199">
        <f>ROUND(I136*H136,2)</f>
        <v>0</v>
      </c>
      <c r="BL136" s="16" t="s">
        <v>139</v>
      </c>
      <c r="BM136" s="198" t="s">
        <v>167</v>
      </c>
    </row>
    <row r="137" spans="1:65" s="13" customFormat="1" ht="11.25">
      <c r="B137" s="200"/>
      <c r="C137" s="201"/>
      <c r="D137" s="202" t="s">
        <v>140</v>
      </c>
      <c r="E137" s="203" t="s">
        <v>1</v>
      </c>
      <c r="F137" s="204" t="s">
        <v>341</v>
      </c>
      <c r="G137" s="201"/>
      <c r="H137" s="205">
        <v>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140</v>
      </c>
      <c r="AU137" s="211" t="s">
        <v>82</v>
      </c>
      <c r="AV137" s="13" t="s">
        <v>82</v>
      </c>
      <c r="AW137" s="13" t="s">
        <v>31</v>
      </c>
      <c r="AX137" s="13" t="s">
        <v>73</v>
      </c>
      <c r="AY137" s="211" t="s">
        <v>133</v>
      </c>
    </row>
    <row r="138" spans="1:65" s="13" customFormat="1" ht="11.25">
      <c r="B138" s="200"/>
      <c r="C138" s="201"/>
      <c r="D138" s="202" t="s">
        <v>140</v>
      </c>
      <c r="E138" s="203" t="s">
        <v>1</v>
      </c>
      <c r="F138" s="204" t="s">
        <v>342</v>
      </c>
      <c r="G138" s="201"/>
      <c r="H138" s="205">
        <v>25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140</v>
      </c>
      <c r="AU138" s="211" t="s">
        <v>82</v>
      </c>
      <c r="AV138" s="13" t="s">
        <v>82</v>
      </c>
      <c r="AW138" s="13" t="s">
        <v>31</v>
      </c>
      <c r="AX138" s="13" t="s">
        <v>73</v>
      </c>
      <c r="AY138" s="211" t="s">
        <v>133</v>
      </c>
    </row>
    <row r="139" spans="1:65" s="14" customFormat="1" ht="11.25">
      <c r="B139" s="212"/>
      <c r="C139" s="213"/>
      <c r="D139" s="202" t="s">
        <v>140</v>
      </c>
      <c r="E139" s="214" t="s">
        <v>1</v>
      </c>
      <c r="F139" s="215" t="s">
        <v>143</v>
      </c>
      <c r="G139" s="213"/>
      <c r="H139" s="216">
        <v>30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140</v>
      </c>
      <c r="AU139" s="222" t="s">
        <v>82</v>
      </c>
      <c r="AV139" s="14" t="s">
        <v>139</v>
      </c>
      <c r="AW139" s="14" t="s">
        <v>31</v>
      </c>
      <c r="AX139" s="14" t="s">
        <v>80</v>
      </c>
      <c r="AY139" s="222" t="s">
        <v>133</v>
      </c>
    </row>
    <row r="140" spans="1:65" s="12" customFormat="1" ht="22.9" customHeight="1">
      <c r="B140" s="170"/>
      <c r="C140" s="171"/>
      <c r="D140" s="172" t="s">
        <v>72</v>
      </c>
      <c r="E140" s="184" t="s">
        <v>139</v>
      </c>
      <c r="F140" s="184" t="s">
        <v>206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SUM(P141:P153)</f>
        <v>0</v>
      </c>
      <c r="Q140" s="178"/>
      <c r="R140" s="179">
        <f>SUM(R141:R153)</f>
        <v>0</v>
      </c>
      <c r="S140" s="178"/>
      <c r="T140" s="180">
        <f>SUM(T141:T153)</f>
        <v>0</v>
      </c>
      <c r="AR140" s="181" t="s">
        <v>80</v>
      </c>
      <c r="AT140" s="182" t="s">
        <v>72</v>
      </c>
      <c r="AU140" s="182" t="s">
        <v>80</v>
      </c>
      <c r="AY140" s="181" t="s">
        <v>133</v>
      </c>
      <c r="BK140" s="183">
        <f>SUM(BK141:BK153)</f>
        <v>0</v>
      </c>
    </row>
    <row r="141" spans="1:65" s="2" customFormat="1" ht="24.2" customHeight="1">
      <c r="A141" s="33"/>
      <c r="B141" s="34"/>
      <c r="C141" s="186" t="s">
        <v>169</v>
      </c>
      <c r="D141" s="186" t="s">
        <v>135</v>
      </c>
      <c r="E141" s="187" t="s">
        <v>211</v>
      </c>
      <c r="F141" s="188" t="s">
        <v>212</v>
      </c>
      <c r="G141" s="189" t="s">
        <v>146</v>
      </c>
      <c r="H141" s="190">
        <v>12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38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139</v>
      </c>
      <c r="AT141" s="198" t="s">
        <v>135</v>
      </c>
      <c r="AU141" s="198" t="s">
        <v>82</v>
      </c>
      <c r="AY141" s="16" t="s">
        <v>133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80</v>
      </c>
      <c r="BK141" s="199">
        <f>ROUND(I141*H141,2)</f>
        <v>0</v>
      </c>
      <c r="BL141" s="16" t="s">
        <v>139</v>
      </c>
      <c r="BM141" s="198" t="s">
        <v>172</v>
      </c>
    </row>
    <row r="142" spans="1:65" s="13" customFormat="1" ht="11.25">
      <c r="B142" s="200"/>
      <c r="C142" s="201"/>
      <c r="D142" s="202" t="s">
        <v>140</v>
      </c>
      <c r="E142" s="203" t="s">
        <v>1</v>
      </c>
      <c r="F142" s="204" t="s">
        <v>343</v>
      </c>
      <c r="G142" s="201"/>
      <c r="H142" s="205">
        <v>12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140</v>
      </c>
      <c r="AU142" s="211" t="s">
        <v>82</v>
      </c>
      <c r="AV142" s="13" t="s">
        <v>82</v>
      </c>
      <c r="AW142" s="13" t="s">
        <v>31</v>
      </c>
      <c r="AX142" s="13" t="s">
        <v>73</v>
      </c>
      <c r="AY142" s="211" t="s">
        <v>133</v>
      </c>
    </row>
    <row r="143" spans="1:65" s="14" customFormat="1" ht="11.25">
      <c r="B143" s="212"/>
      <c r="C143" s="213"/>
      <c r="D143" s="202" t="s">
        <v>140</v>
      </c>
      <c r="E143" s="214" t="s">
        <v>1</v>
      </c>
      <c r="F143" s="215" t="s">
        <v>143</v>
      </c>
      <c r="G143" s="213"/>
      <c r="H143" s="216">
        <v>12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140</v>
      </c>
      <c r="AU143" s="222" t="s">
        <v>82</v>
      </c>
      <c r="AV143" s="14" t="s">
        <v>139</v>
      </c>
      <c r="AW143" s="14" t="s">
        <v>31</v>
      </c>
      <c r="AX143" s="14" t="s">
        <v>80</v>
      </c>
      <c r="AY143" s="222" t="s">
        <v>133</v>
      </c>
    </row>
    <row r="144" spans="1:65" s="2" customFormat="1" ht="24.2" customHeight="1">
      <c r="A144" s="33"/>
      <c r="B144" s="34"/>
      <c r="C144" s="186" t="s">
        <v>154</v>
      </c>
      <c r="D144" s="186" t="s">
        <v>135</v>
      </c>
      <c r="E144" s="187" t="s">
        <v>216</v>
      </c>
      <c r="F144" s="188" t="s">
        <v>217</v>
      </c>
      <c r="G144" s="189" t="s">
        <v>138</v>
      </c>
      <c r="H144" s="190">
        <v>40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139</v>
      </c>
      <c r="AT144" s="198" t="s">
        <v>135</v>
      </c>
      <c r="AU144" s="198" t="s">
        <v>82</v>
      </c>
      <c r="AY144" s="16" t="s">
        <v>133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80</v>
      </c>
      <c r="BK144" s="199">
        <f>ROUND(I144*H144,2)</f>
        <v>0</v>
      </c>
      <c r="BL144" s="16" t="s">
        <v>139</v>
      </c>
      <c r="BM144" s="198" t="s">
        <v>177</v>
      </c>
    </row>
    <row r="145" spans="1:65" s="13" customFormat="1" ht="11.25">
      <c r="B145" s="200"/>
      <c r="C145" s="201"/>
      <c r="D145" s="202" t="s">
        <v>140</v>
      </c>
      <c r="E145" s="203" t="s">
        <v>1</v>
      </c>
      <c r="F145" s="204" t="s">
        <v>344</v>
      </c>
      <c r="G145" s="201"/>
      <c r="H145" s="205">
        <v>40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140</v>
      </c>
      <c r="AU145" s="211" t="s">
        <v>82</v>
      </c>
      <c r="AV145" s="13" t="s">
        <v>82</v>
      </c>
      <c r="AW145" s="13" t="s">
        <v>31</v>
      </c>
      <c r="AX145" s="13" t="s">
        <v>73</v>
      </c>
      <c r="AY145" s="211" t="s">
        <v>133</v>
      </c>
    </row>
    <row r="146" spans="1:65" s="14" customFormat="1" ht="11.25">
      <c r="B146" s="212"/>
      <c r="C146" s="213"/>
      <c r="D146" s="202" t="s">
        <v>140</v>
      </c>
      <c r="E146" s="214" t="s">
        <v>1</v>
      </c>
      <c r="F146" s="215" t="s">
        <v>143</v>
      </c>
      <c r="G146" s="213"/>
      <c r="H146" s="216">
        <v>40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140</v>
      </c>
      <c r="AU146" s="222" t="s">
        <v>82</v>
      </c>
      <c r="AV146" s="14" t="s">
        <v>139</v>
      </c>
      <c r="AW146" s="14" t="s">
        <v>31</v>
      </c>
      <c r="AX146" s="14" t="s">
        <v>80</v>
      </c>
      <c r="AY146" s="222" t="s">
        <v>133</v>
      </c>
    </row>
    <row r="147" spans="1:65" s="2" customFormat="1" ht="33" customHeight="1">
      <c r="A147" s="33"/>
      <c r="B147" s="34"/>
      <c r="C147" s="186" t="s">
        <v>179</v>
      </c>
      <c r="D147" s="186" t="s">
        <v>135</v>
      </c>
      <c r="E147" s="187" t="s">
        <v>345</v>
      </c>
      <c r="F147" s="188" t="s">
        <v>346</v>
      </c>
      <c r="G147" s="189" t="s">
        <v>146</v>
      </c>
      <c r="H147" s="190">
        <v>40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38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139</v>
      </c>
      <c r="AT147" s="198" t="s">
        <v>135</v>
      </c>
      <c r="AU147" s="198" t="s">
        <v>82</v>
      </c>
      <c r="AY147" s="16" t="s">
        <v>133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80</v>
      </c>
      <c r="BK147" s="199">
        <f>ROUND(I147*H147,2)</f>
        <v>0</v>
      </c>
      <c r="BL147" s="16" t="s">
        <v>139</v>
      </c>
      <c r="BM147" s="198" t="s">
        <v>182</v>
      </c>
    </row>
    <row r="148" spans="1:65" s="13" customFormat="1" ht="11.25">
      <c r="B148" s="200"/>
      <c r="C148" s="201"/>
      <c r="D148" s="202" t="s">
        <v>140</v>
      </c>
      <c r="E148" s="203" t="s">
        <v>1</v>
      </c>
      <c r="F148" s="204" t="s">
        <v>344</v>
      </c>
      <c r="G148" s="201"/>
      <c r="H148" s="205">
        <v>40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140</v>
      </c>
      <c r="AU148" s="211" t="s">
        <v>82</v>
      </c>
      <c r="AV148" s="13" t="s">
        <v>82</v>
      </c>
      <c r="AW148" s="13" t="s">
        <v>31</v>
      </c>
      <c r="AX148" s="13" t="s">
        <v>73</v>
      </c>
      <c r="AY148" s="211" t="s">
        <v>133</v>
      </c>
    </row>
    <row r="149" spans="1:65" s="14" customFormat="1" ht="11.25">
      <c r="B149" s="212"/>
      <c r="C149" s="213"/>
      <c r="D149" s="202" t="s">
        <v>140</v>
      </c>
      <c r="E149" s="214" t="s">
        <v>1</v>
      </c>
      <c r="F149" s="215" t="s">
        <v>143</v>
      </c>
      <c r="G149" s="213"/>
      <c r="H149" s="216">
        <v>40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140</v>
      </c>
      <c r="AU149" s="222" t="s">
        <v>82</v>
      </c>
      <c r="AV149" s="14" t="s">
        <v>139</v>
      </c>
      <c r="AW149" s="14" t="s">
        <v>31</v>
      </c>
      <c r="AX149" s="14" t="s">
        <v>80</v>
      </c>
      <c r="AY149" s="222" t="s">
        <v>133</v>
      </c>
    </row>
    <row r="150" spans="1:65" s="2" customFormat="1" ht="21.75" customHeight="1">
      <c r="A150" s="33"/>
      <c r="B150" s="34"/>
      <c r="C150" s="186" t="s">
        <v>163</v>
      </c>
      <c r="D150" s="186" t="s">
        <v>135</v>
      </c>
      <c r="E150" s="187" t="s">
        <v>347</v>
      </c>
      <c r="F150" s="188" t="s">
        <v>348</v>
      </c>
      <c r="G150" s="189" t="s">
        <v>258</v>
      </c>
      <c r="H150" s="190">
        <v>4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38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139</v>
      </c>
      <c r="AT150" s="198" t="s">
        <v>135</v>
      </c>
      <c r="AU150" s="198" t="s">
        <v>82</v>
      </c>
      <c r="AY150" s="16" t="s">
        <v>133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80</v>
      </c>
      <c r="BK150" s="199">
        <f>ROUND(I150*H150,2)</f>
        <v>0</v>
      </c>
      <c r="BL150" s="16" t="s">
        <v>139</v>
      </c>
      <c r="BM150" s="198" t="s">
        <v>185</v>
      </c>
    </row>
    <row r="151" spans="1:65" s="2" customFormat="1" ht="16.5" customHeight="1">
      <c r="A151" s="33"/>
      <c r="B151" s="34"/>
      <c r="C151" s="186" t="s">
        <v>187</v>
      </c>
      <c r="D151" s="186" t="s">
        <v>135</v>
      </c>
      <c r="E151" s="187" t="s">
        <v>349</v>
      </c>
      <c r="F151" s="188" t="s">
        <v>350</v>
      </c>
      <c r="G151" s="189" t="s">
        <v>258</v>
      </c>
      <c r="H151" s="190">
        <v>50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139</v>
      </c>
      <c r="AT151" s="198" t="s">
        <v>135</v>
      </c>
      <c r="AU151" s="198" t="s">
        <v>82</v>
      </c>
      <c r="AY151" s="16" t="s">
        <v>133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80</v>
      </c>
      <c r="BK151" s="199">
        <f>ROUND(I151*H151,2)</f>
        <v>0</v>
      </c>
      <c r="BL151" s="16" t="s">
        <v>139</v>
      </c>
      <c r="BM151" s="198" t="s">
        <v>191</v>
      </c>
    </row>
    <row r="152" spans="1:65" s="13" customFormat="1" ht="11.25">
      <c r="B152" s="200"/>
      <c r="C152" s="201"/>
      <c r="D152" s="202" t="s">
        <v>140</v>
      </c>
      <c r="E152" s="203" t="s">
        <v>1</v>
      </c>
      <c r="F152" s="204" t="s">
        <v>351</v>
      </c>
      <c r="G152" s="201"/>
      <c r="H152" s="205">
        <v>50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140</v>
      </c>
      <c r="AU152" s="211" t="s">
        <v>82</v>
      </c>
      <c r="AV152" s="13" t="s">
        <v>82</v>
      </c>
      <c r="AW152" s="13" t="s">
        <v>31</v>
      </c>
      <c r="AX152" s="13" t="s">
        <v>73</v>
      </c>
      <c r="AY152" s="211" t="s">
        <v>133</v>
      </c>
    </row>
    <row r="153" spans="1:65" s="14" customFormat="1" ht="11.25">
      <c r="B153" s="212"/>
      <c r="C153" s="213"/>
      <c r="D153" s="202" t="s">
        <v>140</v>
      </c>
      <c r="E153" s="214" t="s">
        <v>1</v>
      </c>
      <c r="F153" s="215" t="s">
        <v>143</v>
      </c>
      <c r="G153" s="213"/>
      <c r="H153" s="216">
        <v>50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140</v>
      </c>
      <c r="AU153" s="222" t="s">
        <v>82</v>
      </c>
      <c r="AV153" s="14" t="s">
        <v>139</v>
      </c>
      <c r="AW153" s="14" t="s">
        <v>31</v>
      </c>
      <c r="AX153" s="14" t="s">
        <v>80</v>
      </c>
      <c r="AY153" s="222" t="s">
        <v>133</v>
      </c>
    </row>
    <row r="154" spans="1:65" s="12" customFormat="1" ht="22.9" customHeight="1">
      <c r="B154" s="170"/>
      <c r="C154" s="171"/>
      <c r="D154" s="172" t="s">
        <v>72</v>
      </c>
      <c r="E154" s="184" t="s">
        <v>229</v>
      </c>
      <c r="F154" s="184" t="s">
        <v>230</v>
      </c>
      <c r="G154" s="171"/>
      <c r="H154" s="171"/>
      <c r="I154" s="174"/>
      <c r="J154" s="185">
        <f>BK154</f>
        <v>0</v>
      </c>
      <c r="K154" s="171"/>
      <c r="L154" s="176"/>
      <c r="M154" s="177"/>
      <c r="N154" s="178"/>
      <c r="O154" s="178"/>
      <c r="P154" s="179">
        <f>P155</f>
        <v>0</v>
      </c>
      <c r="Q154" s="178"/>
      <c r="R154" s="179">
        <f>R155</f>
        <v>0</v>
      </c>
      <c r="S154" s="178"/>
      <c r="T154" s="180">
        <f>T155</f>
        <v>0</v>
      </c>
      <c r="AR154" s="181" t="s">
        <v>80</v>
      </c>
      <c r="AT154" s="182" t="s">
        <v>72</v>
      </c>
      <c r="AU154" s="182" t="s">
        <v>80</v>
      </c>
      <c r="AY154" s="181" t="s">
        <v>133</v>
      </c>
      <c r="BK154" s="183">
        <f>BK155</f>
        <v>0</v>
      </c>
    </row>
    <row r="155" spans="1:65" s="2" customFormat="1" ht="21.75" customHeight="1">
      <c r="A155" s="33"/>
      <c r="B155" s="34"/>
      <c r="C155" s="186" t="s">
        <v>167</v>
      </c>
      <c r="D155" s="186" t="s">
        <v>135</v>
      </c>
      <c r="E155" s="187" t="s">
        <v>231</v>
      </c>
      <c r="F155" s="188" t="s">
        <v>232</v>
      </c>
      <c r="G155" s="189" t="s">
        <v>203</v>
      </c>
      <c r="H155" s="190">
        <v>249.08600000000001</v>
      </c>
      <c r="I155" s="191"/>
      <c r="J155" s="192">
        <f>ROUND(I155*H155,2)</f>
        <v>0</v>
      </c>
      <c r="K155" s="193"/>
      <c r="L155" s="38"/>
      <c r="M155" s="234" t="s">
        <v>1</v>
      </c>
      <c r="N155" s="235" t="s">
        <v>38</v>
      </c>
      <c r="O155" s="236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139</v>
      </c>
      <c r="AT155" s="198" t="s">
        <v>135</v>
      </c>
      <c r="AU155" s="198" t="s">
        <v>82</v>
      </c>
      <c r="AY155" s="16" t="s">
        <v>133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80</v>
      </c>
      <c r="BK155" s="199">
        <f>ROUND(I155*H155,2)</f>
        <v>0</v>
      </c>
      <c r="BL155" s="16" t="s">
        <v>139</v>
      </c>
      <c r="BM155" s="198" t="s">
        <v>194</v>
      </c>
    </row>
    <row r="156" spans="1:65" s="2" customFormat="1" ht="6.95" customHeight="1">
      <c r="A156" s="3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38"/>
      <c r="M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</row>
  </sheetData>
  <sheetProtection algorithmName="SHA-512" hashValue="QRclU9OonNi1Vh/i+0hra1VPbX+d1UFy9evSZXHKobXO8Pc10/hzHKA/m/l6exSCjTZWZu+OVPgXnf3z/9NKyg==" saltValue="+240Cj+L/1DkrJec7e7abbg6oY7NIfjA7PeC3+SuDWC+ZRA09u/9JS72XXLiXEibFCxd2xsp0k2MIlQmT/JjcA==" spinCount="100000" sheet="1" objects="1" scenarios="1" formatColumns="0" formatRows="0" autoFilter="0"/>
  <autoFilter ref="C120:K155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352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ROUND((SUM(BE118:BE170)),  2)</f>
        <v>0</v>
      </c>
      <c r="G33" s="33"/>
      <c r="H33" s="33"/>
      <c r="I33" s="123">
        <v>0.21</v>
      </c>
      <c r="J33" s="122">
        <f>ROUND(((SUM(BE118:BE170))*I33),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ROUND((SUM(BF118:BF170)),  2)</f>
        <v>0</v>
      </c>
      <c r="G34" s="33"/>
      <c r="H34" s="33"/>
      <c r="I34" s="123">
        <v>0.15</v>
      </c>
      <c r="J34" s="122">
        <f>ROUND(((SUM(BF118:BF170))*I34),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ROUND((SUM(BG118:BG170)),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ROUND((SUM(BH118:BH170)),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ROUND((SUM(BI118:BI170)),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04 - SO 01.4 Pláň nádrže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118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0" t="str">
        <f>E7</f>
        <v>2022-04-01 - Chlum u Blatné - rybník_odemčený</v>
      </c>
      <c r="F108" s="291"/>
      <c r="G108" s="291"/>
      <c r="H108" s="291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42" t="str">
        <f>E9</f>
        <v>04 - SO 01.4 Pláň nádrže</v>
      </c>
      <c r="F110" s="292"/>
      <c r="G110" s="292"/>
      <c r="H110" s="29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16. 6. 2023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30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119</v>
      </c>
      <c r="D117" s="161" t="s">
        <v>58</v>
      </c>
      <c r="E117" s="161" t="s">
        <v>54</v>
      </c>
      <c r="F117" s="161" t="s">
        <v>55</v>
      </c>
      <c r="G117" s="161" t="s">
        <v>120</v>
      </c>
      <c r="H117" s="161" t="s">
        <v>121</v>
      </c>
      <c r="I117" s="161" t="s">
        <v>122</v>
      </c>
      <c r="J117" s="162" t="s">
        <v>109</v>
      </c>
      <c r="K117" s="163" t="s">
        <v>123</v>
      </c>
      <c r="L117" s="164"/>
      <c r="M117" s="74" t="s">
        <v>1</v>
      </c>
      <c r="N117" s="75" t="s">
        <v>37</v>
      </c>
      <c r="O117" s="75" t="s">
        <v>124</v>
      </c>
      <c r="P117" s="75" t="s">
        <v>125</v>
      </c>
      <c r="Q117" s="75" t="s">
        <v>126</v>
      </c>
      <c r="R117" s="75" t="s">
        <v>127</v>
      </c>
      <c r="S117" s="75" t="s">
        <v>128</v>
      </c>
      <c r="T117" s="76" t="s">
        <v>129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130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111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72</v>
      </c>
      <c r="E119" s="173" t="s">
        <v>131</v>
      </c>
      <c r="F119" s="173" t="s">
        <v>132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80</v>
      </c>
      <c r="AT119" s="182" t="s">
        <v>72</v>
      </c>
      <c r="AU119" s="182" t="s">
        <v>73</v>
      </c>
      <c r="AY119" s="181" t="s">
        <v>133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80</v>
      </c>
      <c r="F120" s="184" t="s">
        <v>134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SUM(P121:P170)</f>
        <v>0</v>
      </c>
      <c r="Q120" s="178"/>
      <c r="R120" s="179">
        <f>SUM(R121:R170)</f>
        <v>0</v>
      </c>
      <c r="S120" s="178"/>
      <c r="T120" s="180">
        <f>SUM(T121:T170)</f>
        <v>0</v>
      </c>
      <c r="AR120" s="181" t="s">
        <v>80</v>
      </c>
      <c r="AT120" s="182" t="s">
        <v>72</v>
      </c>
      <c r="AU120" s="182" t="s">
        <v>80</v>
      </c>
      <c r="AY120" s="181" t="s">
        <v>133</v>
      </c>
      <c r="BK120" s="183">
        <f>SUM(BK121:BK170)</f>
        <v>0</v>
      </c>
    </row>
    <row r="121" spans="1:65" s="2" customFormat="1" ht="21.75" customHeight="1">
      <c r="A121" s="33"/>
      <c r="B121" s="34"/>
      <c r="C121" s="186" t="s">
        <v>80</v>
      </c>
      <c r="D121" s="186" t="s">
        <v>135</v>
      </c>
      <c r="E121" s="187" t="s">
        <v>353</v>
      </c>
      <c r="F121" s="188" t="s">
        <v>354</v>
      </c>
      <c r="G121" s="189" t="s">
        <v>296</v>
      </c>
      <c r="H121" s="190">
        <v>2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38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139</v>
      </c>
      <c r="AT121" s="198" t="s">
        <v>135</v>
      </c>
      <c r="AU121" s="198" t="s">
        <v>82</v>
      </c>
      <c r="AY121" s="16" t="s">
        <v>133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80</v>
      </c>
      <c r="BK121" s="199">
        <f>ROUND(I121*H121,2)</f>
        <v>0</v>
      </c>
      <c r="BL121" s="16" t="s">
        <v>139</v>
      </c>
      <c r="BM121" s="198" t="s">
        <v>82</v>
      </c>
    </row>
    <row r="122" spans="1:65" s="2" customFormat="1" ht="37.9" customHeight="1">
      <c r="A122" s="33"/>
      <c r="B122" s="34"/>
      <c r="C122" s="186" t="s">
        <v>82</v>
      </c>
      <c r="D122" s="186" t="s">
        <v>135</v>
      </c>
      <c r="E122" s="187" t="s">
        <v>355</v>
      </c>
      <c r="F122" s="188" t="s">
        <v>356</v>
      </c>
      <c r="G122" s="189" t="s">
        <v>138</v>
      </c>
      <c r="H122" s="190">
        <v>8200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139</v>
      </c>
      <c r="AT122" s="198" t="s">
        <v>135</v>
      </c>
      <c r="AU122" s="198" t="s">
        <v>82</v>
      </c>
      <c r="AY122" s="16" t="s">
        <v>133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80</v>
      </c>
      <c r="BK122" s="199">
        <f>ROUND(I122*H122,2)</f>
        <v>0</v>
      </c>
      <c r="BL122" s="16" t="s">
        <v>139</v>
      </c>
      <c r="BM122" s="198" t="s">
        <v>139</v>
      </c>
    </row>
    <row r="123" spans="1:65" s="2" customFormat="1" ht="24.2" customHeight="1">
      <c r="A123" s="33"/>
      <c r="B123" s="34"/>
      <c r="C123" s="186" t="s">
        <v>148</v>
      </c>
      <c r="D123" s="186" t="s">
        <v>135</v>
      </c>
      <c r="E123" s="187" t="s">
        <v>357</v>
      </c>
      <c r="F123" s="188" t="s">
        <v>358</v>
      </c>
      <c r="G123" s="189" t="s">
        <v>296</v>
      </c>
      <c r="H123" s="190">
        <v>1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139</v>
      </c>
      <c r="AT123" s="198" t="s">
        <v>135</v>
      </c>
      <c r="AU123" s="198" t="s">
        <v>82</v>
      </c>
      <c r="AY123" s="16" t="s">
        <v>133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80</v>
      </c>
      <c r="BK123" s="199">
        <f>ROUND(I123*H123,2)</f>
        <v>0</v>
      </c>
      <c r="BL123" s="16" t="s">
        <v>139</v>
      </c>
      <c r="BM123" s="198" t="s">
        <v>151</v>
      </c>
    </row>
    <row r="124" spans="1:65" s="13" customFormat="1" ht="11.25">
      <c r="B124" s="200"/>
      <c r="C124" s="201"/>
      <c r="D124" s="202" t="s">
        <v>140</v>
      </c>
      <c r="E124" s="203" t="s">
        <v>1</v>
      </c>
      <c r="F124" s="204" t="s">
        <v>359</v>
      </c>
      <c r="G124" s="201"/>
      <c r="H124" s="205">
        <v>1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140</v>
      </c>
      <c r="AU124" s="211" t="s">
        <v>82</v>
      </c>
      <c r="AV124" s="13" t="s">
        <v>82</v>
      </c>
      <c r="AW124" s="13" t="s">
        <v>31</v>
      </c>
      <c r="AX124" s="13" t="s">
        <v>73</v>
      </c>
      <c r="AY124" s="211" t="s">
        <v>133</v>
      </c>
    </row>
    <row r="125" spans="1:65" s="14" customFormat="1" ht="11.25">
      <c r="B125" s="212"/>
      <c r="C125" s="213"/>
      <c r="D125" s="202" t="s">
        <v>140</v>
      </c>
      <c r="E125" s="214" t="s">
        <v>1</v>
      </c>
      <c r="F125" s="215" t="s">
        <v>143</v>
      </c>
      <c r="G125" s="213"/>
      <c r="H125" s="216">
        <v>1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140</v>
      </c>
      <c r="AU125" s="222" t="s">
        <v>82</v>
      </c>
      <c r="AV125" s="14" t="s">
        <v>139</v>
      </c>
      <c r="AW125" s="14" t="s">
        <v>31</v>
      </c>
      <c r="AX125" s="14" t="s">
        <v>80</v>
      </c>
      <c r="AY125" s="222" t="s">
        <v>133</v>
      </c>
    </row>
    <row r="126" spans="1:65" s="2" customFormat="1" ht="24.2" customHeight="1">
      <c r="A126" s="33"/>
      <c r="B126" s="34"/>
      <c r="C126" s="186" t="s">
        <v>139</v>
      </c>
      <c r="D126" s="186" t="s">
        <v>135</v>
      </c>
      <c r="E126" s="187" t="s">
        <v>360</v>
      </c>
      <c r="F126" s="188" t="s">
        <v>361</v>
      </c>
      <c r="G126" s="189" t="s">
        <v>296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139</v>
      </c>
      <c r="AT126" s="198" t="s">
        <v>135</v>
      </c>
      <c r="AU126" s="198" t="s">
        <v>82</v>
      </c>
      <c r="AY126" s="16" t="s">
        <v>133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80</v>
      </c>
      <c r="BK126" s="199">
        <f>ROUND(I126*H126,2)</f>
        <v>0</v>
      </c>
      <c r="BL126" s="16" t="s">
        <v>139</v>
      </c>
      <c r="BM126" s="198" t="s">
        <v>154</v>
      </c>
    </row>
    <row r="127" spans="1:65" s="13" customFormat="1" ht="11.25">
      <c r="B127" s="200"/>
      <c r="C127" s="201"/>
      <c r="D127" s="202" t="s">
        <v>140</v>
      </c>
      <c r="E127" s="203" t="s">
        <v>1</v>
      </c>
      <c r="F127" s="204" t="s">
        <v>362</v>
      </c>
      <c r="G127" s="201"/>
      <c r="H127" s="205">
        <v>1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140</v>
      </c>
      <c r="AU127" s="211" t="s">
        <v>82</v>
      </c>
      <c r="AV127" s="13" t="s">
        <v>82</v>
      </c>
      <c r="AW127" s="13" t="s">
        <v>31</v>
      </c>
      <c r="AX127" s="13" t="s">
        <v>73</v>
      </c>
      <c r="AY127" s="211" t="s">
        <v>133</v>
      </c>
    </row>
    <row r="128" spans="1:65" s="14" customFormat="1" ht="11.25">
      <c r="B128" s="212"/>
      <c r="C128" s="213"/>
      <c r="D128" s="202" t="s">
        <v>140</v>
      </c>
      <c r="E128" s="214" t="s">
        <v>1</v>
      </c>
      <c r="F128" s="215" t="s">
        <v>143</v>
      </c>
      <c r="G128" s="213"/>
      <c r="H128" s="216">
        <v>1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140</v>
      </c>
      <c r="AU128" s="222" t="s">
        <v>82</v>
      </c>
      <c r="AV128" s="14" t="s">
        <v>139</v>
      </c>
      <c r="AW128" s="14" t="s">
        <v>31</v>
      </c>
      <c r="AX128" s="14" t="s">
        <v>80</v>
      </c>
      <c r="AY128" s="222" t="s">
        <v>133</v>
      </c>
    </row>
    <row r="129" spans="1:65" s="2" customFormat="1" ht="16.5" customHeight="1">
      <c r="A129" s="33"/>
      <c r="B129" s="34"/>
      <c r="C129" s="186" t="s">
        <v>160</v>
      </c>
      <c r="D129" s="186" t="s">
        <v>135</v>
      </c>
      <c r="E129" s="187" t="s">
        <v>363</v>
      </c>
      <c r="F129" s="188" t="s">
        <v>364</v>
      </c>
      <c r="G129" s="189" t="s">
        <v>296</v>
      </c>
      <c r="H129" s="190">
        <v>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139</v>
      </c>
      <c r="AT129" s="198" t="s">
        <v>135</v>
      </c>
      <c r="AU129" s="198" t="s">
        <v>82</v>
      </c>
      <c r="AY129" s="16" t="s">
        <v>133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0</v>
      </c>
      <c r="BL129" s="16" t="s">
        <v>139</v>
      </c>
      <c r="BM129" s="198" t="s">
        <v>163</v>
      </c>
    </row>
    <row r="130" spans="1:65" s="2" customFormat="1" ht="16.5" customHeight="1">
      <c r="A130" s="33"/>
      <c r="B130" s="34"/>
      <c r="C130" s="186" t="s">
        <v>151</v>
      </c>
      <c r="D130" s="186" t="s">
        <v>135</v>
      </c>
      <c r="E130" s="187" t="s">
        <v>365</v>
      </c>
      <c r="F130" s="188" t="s">
        <v>366</v>
      </c>
      <c r="G130" s="189" t="s">
        <v>296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139</v>
      </c>
      <c r="AT130" s="198" t="s">
        <v>135</v>
      </c>
      <c r="AU130" s="198" t="s">
        <v>82</v>
      </c>
      <c r="AY130" s="16" t="s">
        <v>133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80</v>
      </c>
      <c r="BK130" s="199">
        <f>ROUND(I130*H130,2)</f>
        <v>0</v>
      </c>
      <c r="BL130" s="16" t="s">
        <v>139</v>
      </c>
      <c r="BM130" s="198" t="s">
        <v>167</v>
      </c>
    </row>
    <row r="131" spans="1:65" s="2" customFormat="1" ht="24.2" customHeight="1">
      <c r="A131" s="33"/>
      <c r="B131" s="34"/>
      <c r="C131" s="186" t="s">
        <v>169</v>
      </c>
      <c r="D131" s="186" t="s">
        <v>135</v>
      </c>
      <c r="E131" s="187" t="s">
        <v>136</v>
      </c>
      <c r="F131" s="188" t="s">
        <v>137</v>
      </c>
      <c r="G131" s="189" t="s">
        <v>138</v>
      </c>
      <c r="H131" s="190">
        <v>19520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139</v>
      </c>
      <c r="AT131" s="198" t="s">
        <v>135</v>
      </c>
      <c r="AU131" s="198" t="s">
        <v>82</v>
      </c>
      <c r="AY131" s="16" t="s">
        <v>133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80</v>
      </c>
      <c r="BK131" s="199">
        <f>ROUND(I131*H131,2)</f>
        <v>0</v>
      </c>
      <c r="BL131" s="16" t="s">
        <v>139</v>
      </c>
      <c r="BM131" s="198" t="s">
        <v>172</v>
      </c>
    </row>
    <row r="132" spans="1:65" s="13" customFormat="1" ht="11.25">
      <c r="B132" s="200"/>
      <c r="C132" s="201"/>
      <c r="D132" s="202" t="s">
        <v>140</v>
      </c>
      <c r="E132" s="203" t="s">
        <v>1</v>
      </c>
      <c r="F132" s="204" t="s">
        <v>367</v>
      </c>
      <c r="G132" s="201"/>
      <c r="H132" s="205">
        <v>19520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140</v>
      </c>
      <c r="AU132" s="211" t="s">
        <v>82</v>
      </c>
      <c r="AV132" s="13" t="s">
        <v>82</v>
      </c>
      <c r="AW132" s="13" t="s">
        <v>31</v>
      </c>
      <c r="AX132" s="13" t="s">
        <v>73</v>
      </c>
      <c r="AY132" s="211" t="s">
        <v>133</v>
      </c>
    </row>
    <row r="133" spans="1:65" s="14" customFormat="1" ht="11.25">
      <c r="B133" s="212"/>
      <c r="C133" s="213"/>
      <c r="D133" s="202" t="s">
        <v>140</v>
      </c>
      <c r="E133" s="214" t="s">
        <v>1</v>
      </c>
      <c r="F133" s="215" t="s">
        <v>143</v>
      </c>
      <c r="G133" s="213"/>
      <c r="H133" s="216">
        <v>19520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140</v>
      </c>
      <c r="AU133" s="222" t="s">
        <v>82</v>
      </c>
      <c r="AV133" s="14" t="s">
        <v>139</v>
      </c>
      <c r="AW133" s="14" t="s">
        <v>31</v>
      </c>
      <c r="AX133" s="14" t="s">
        <v>80</v>
      </c>
      <c r="AY133" s="222" t="s">
        <v>133</v>
      </c>
    </row>
    <row r="134" spans="1:65" s="2" customFormat="1" ht="33" customHeight="1">
      <c r="A134" s="33"/>
      <c r="B134" s="34"/>
      <c r="C134" s="186" t="s">
        <v>154</v>
      </c>
      <c r="D134" s="186" t="s">
        <v>135</v>
      </c>
      <c r="E134" s="187" t="s">
        <v>144</v>
      </c>
      <c r="F134" s="188" t="s">
        <v>145</v>
      </c>
      <c r="G134" s="189" t="s">
        <v>146</v>
      </c>
      <c r="H134" s="190">
        <v>1546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139</v>
      </c>
      <c r="AT134" s="198" t="s">
        <v>135</v>
      </c>
      <c r="AU134" s="198" t="s">
        <v>82</v>
      </c>
      <c r="AY134" s="16" t="s">
        <v>133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80</v>
      </c>
      <c r="BK134" s="199">
        <f>ROUND(I134*H134,2)</f>
        <v>0</v>
      </c>
      <c r="BL134" s="16" t="s">
        <v>139</v>
      </c>
      <c r="BM134" s="198" t="s">
        <v>177</v>
      </c>
    </row>
    <row r="135" spans="1:65" s="13" customFormat="1" ht="11.25">
      <c r="B135" s="200"/>
      <c r="C135" s="201"/>
      <c r="D135" s="202" t="s">
        <v>140</v>
      </c>
      <c r="E135" s="203" t="s">
        <v>1</v>
      </c>
      <c r="F135" s="204" t="s">
        <v>368</v>
      </c>
      <c r="G135" s="201"/>
      <c r="H135" s="205">
        <v>1546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140</v>
      </c>
      <c r="AU135" s="211" t="s">
        <v>82</v>
      </c>
      <c r="AV135" s="13" t="s">
        <v>82</v>
      </c>
      <c r="AW135" s="13" t="s">
        <v>31</v>
      </c>
      <c r="AX135" s="13" t="s">
        <v>73</v>
      </c>
      <c r="AY135" s="211" t="s">
        <v>133</v>
      </c>
    </row>
    <row r="136" spans="1:65" s="14" customFormat="1" ht="11.25">
      <c r="B136" s="212"/>
      <c r="C136" s="213"/>
      <c r="D136" s="202" t="s">
        <v>140</v>
      </c>
      <c r="E136" s="214" t="s">
        <v>1</v>
      </c>
      <c r="F136" s="215" t="s">
        <v>143</v>
      </c>
      <c r="G136" s="213"/>
      <c r="H136" s="216">
        <v>1546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140</v>
      </c>
      <c r="AU136" s="222" t="s">
        <v>82</v>
      </c>
      <c r="AV136" s="14" t="s">
        <v>139</v>
      </c>
      <c r="AW136" s="14" t="s">
        <v>31</v>
      </c>
      <c r="AX136" s="14" t="s">
        <v>80</v>
      </c>
      <c r="AY136" s="222" t="s">
        <v>133</v>
      </c>
    </row>
    <row r="137" spans="1:65" s="2" customFormat="1" ht="24.2" customHeight="1">
      <c r="A137" s="33"/>
      <c r="B137" s="34"/>
      <c r="C137" s="186" t="s">
        <v>179</v>
      </c>
      <c r="D137" s="186" t="s">
        <v>135</v>
      </c>
      <c r="E137" s="187" t="s">
        <v>369</v>
      </c>
      <c r="F137" s="188" t="s">
        <v>370</v>
      </c>
      <c r="G137" s="189" t="s">
        <v>296</v>
      </c>
      <c r="H137" s="190">
        <v>1</v>
      </c>
      <c r="I137" s="191"/>
      <c r="J137" s="192">
        <f t="shared" ref="J137:J142" si="0">ROUND(I137*H137,2)</f>
        <v>0</v>
      </c>
      <c r="K137" s="193"/>
      <c r="L137" s="38"/>
      <c r="M137" s="194" t="s">
        <v>1</v>
      </c>
      <c r="N137" s="195" t="s">
        <v>38</v>
      </c>
      <c r="O137" s="70"/>
      <c r="P137" s="196">
        <f t="shared" ref="P137:P142" si="1">O137*H137</f>
        <v>0</v>
      </c>
      <c r="Q137" s="196">
        <v>0</v>
      </c>
      <c r="R137" s="196">
        <f t="shared" ref="R137:R142" si="2">Q137*H137</f>
        <v>0</v>
      </c>
      <c r="S137" s="196">
        <v>0</v>
      </c>
      <c r="T137" s="197">
        <f t="shared" ref="T137:T142" si="3"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139</v>
      </c>
      <c r="AT137" s="198" t="s">
        <v>135</v>
      </c>
      <c r="AU137" s="198" t="s">
        <v>82</v>
      </c>
      <c r="AY137" s="16" t="s">
        <v>133</v>
      </c>
      <c r="BE137" s="199">
        <f t="shared" ref="BE137:BE142" si="4">IF(N137="základní",J137,0)</f>
        <v>0</v>
      </c>
      <c r="BF137" s="199">
        <f t="shared" ref="BF137:BF142" si="5">IF(N137="snížená",J137,0)</f>
        <v>0</v>
      </c>
      <c r="BG137" s="199">
        <f t="shared" ref="BG137:BG142" si="6">IF(N137="zákl. přenesená",J137,0)</f>
        <v>0</v>
      </c>
      <c r="BH137" s="199">
        <f t="shared" ref="BH137:BH142" si="7">IF(N137="sníž. přenesená",J137,0)</f>
        <v>0</v>
      </c>
      <c r="BI137" s="199">
        <f t="shared" ref="BI137:BI142" si="8">IF(N137="nulová",J137,0)</f>
        <v>0</v>
      </c>
      <c r="BJ137" s="16" t="s">
        <v>80</v>
      </c>
      <c r="BK137" s="199">
        <f t="shared" ref="BK137:BK142" si="9">ROUND(I137*H137,2)</f>
        <v>0</v>
      </c>
      <c r="BL137" s="16" t="s">
        <v>139</v>
      </c>
      <c r="BM137" s="198" t="s">
        <v>182</v>
      </c>
    </row>
    <row r="138" spans="1:65" s="2" customFormat="1" ht="24.2" customHeight="1">
      <c r="A138" s="33"/>
      <c r="B138" s="34"/>
      <c r="C138" s="186" t="s">
        <v>163</v>
      </c>
      <c r="D138" s="186" t="s">
        <v>135</v>
      </c>
      <c r="E138" s="187" t="s">
        <v>371</v>
      </c>
      <c r="F138" s="188" t="s">
        <v>372</v>
      </c>
      <c r="G138" s="189" t="s">
        <v>296</v>
      </c>
      <c r="H138" s="190">
        <v>1</v>
      </c>
      <c r="I138" s="191"/>
      <c r="J138" s="192">
        <f t="shared" si="0"/>
        <v>0</v>
      </c>
      <c r="K138" s="193"/>
      <c r="L138" s="38"/>
      <c r="M138" s="194" t="s">
        <v>1</v>
      </c>
      <c r="N138" s="195" t="s">
        <v>38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139</v>
      </c>
      <c r="AT138" s="198" t="s">
        <v>135</v>
      </c>
      <c r="AU138" s="198" t="s">
        <v>82</v>
      </c>
      <c r="AY138" s="16" t="s">
        <v>133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80</v>
      </c>
      <c r="BK138" s="199">
        <f t="shared" si="9"/>
        <v>0</v>
      </c>
      <c r="BL138" s="16" t="s">
        <v>139</v>
      </c>
      <c r="BM138" s="198" t="s">
        <v>185</v>
      </c>
    </row>
    <row r="139" spans="1:65" s="2" customFormat="1" ht="24.2" customHeight="1">
      <c r="A139" s="33"/>
      <c r="B139" s="34"/>
      <c r="C139" s="186" t="s">
        <v>187</v>
      </c>
      <c r="D139" s="186" t="s">
        <v>135</v>
      </c>
      <c r="E139" s="187" t="s">
        <v>373</v>
      </c>
      <c r="F139" s="188" t="s">
        <v>374</v>
      </c>
      <c r="G139" s="189" t="s">
        <v>296</v>
      </c>
      <c r="H139" s="190">
        <v>1</v>
      </c>
      <c r="I139" s="191"/>
      <c r="J139" s="192">
        <f t="shared" si="0"/>
        <v>0</v>
      </c>
      <c r="K139" s="193"/>
      <c r="L139" s="38"/>
      <c r="M139" s="194" t="s">
        <v>1</v>
      </c>
      <c r="N139" s="195" t="s">
        <v>38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139</v>
      </c>
      <c r="AT139" s="198" t="s">
        <v>135</v>
      </c>
      <c r="AU139" s="198" t="s">
        <v>82</v>
      </c>
      <c r="AY139" s="16" t="s">
        <v>133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80</v>
      </c>
      <c r="BK139" s="199">
        <f t="shared" si="9"/>
        <v>0</v>
      </c>
      <c r="BL139" s="16" t="s">
        <v>139</v>
      </c>
      <c r="BM139" s="198" t="s">
        <v>191</v>
      </c>
    </row>
    <row r="140" spans="1:65" s="2" customFormat="1" ht="24.2" customHeight="1">
      <c r="A140" s="33"/>
      <c r="B140" s="34"/>
      <c r="C140" s="186" t="s">
        <v>167</v>
      </c>
      <c r="D140" s="186" t="s">
        <v>135</v>
      </c>
      <c r="E140" s="187" t="s">
        <v>375</v>
      </c>
      <c r="F140" s="188" t="s">
        <v>376</v>
      </c>
      <c r="G140" s="189" t="s">
        <v>296</v>
      </c>
      <c r="H140" s="190">
        <v>1</v>
      </c>
      <c r="I140" s="191"/>
      <c r="J140" s="192">
        <f t="shared" si="0"/>
        <v>0</v>
      </c>
      <c r="K140" s="193"/>
      <c r="L140" s="38"/>
      <c r="M140" s="194" t="s">
        <v>1</v>
      </c>
      <c r="N140" s="195" t="s">
        <v>38</v>
      </c>
      <c r="O140" s="70"/>
      <c r="P140" s="196">
        <f t="shared" si="1"/>
        <v>0</v>
      </c>
      <c r="Q140" s="196">
        <v>0</v>
      </c>
      <c r="R140" s="196">
        <f t="shared" si="2"/>
        <v>0</v>
      </c>
      <c r="S140" s="196">
        <v>0</v>
      </c>
      <c r="T140" s="19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139</v>
      </c>
      <c r="AT140" s="198" t="s">
        <v>135</v>
      </c>
      <c r="AU140" s="198" t="s">
        <v>82</v>
      </c>
      <c r="AY140" s="16" t="s">
        <v>133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6" t="s">
        <v>80</v>
      </c>
      <c r="BK140" s="199">
        <f t="shared" si="9"/>
        <v>0</v>
      </c>
      <c r="BL140" s="16" t="s">
        <v>139</v>
      </c>
      <c r="BM140" s="198" t="s">
        <v>194</v>
      </c>
    </row>
    <row r="141" spans="1:65" s="2" customFormat="1" ht="24.2" customHeight="1">
      <c r="A141" s="33"/>
      <c r="B141" s="34"/>
      <c r="C141" s="186" t="s">
        <v>196</v>
      </c>
      <c r="D141" s="186" t="s">
        <v>135</v>
      </c>
      <c r="E141" s="187" t="s">
        <v>377</v>
      </c>
      <c r="F141" s="188" t="s">
        <v>378</v>
      </c>
      <c r="G141" s="189" t="s">
        <v>138</v>
      </c>
      <c r="H141" s="190">
        <v>8200</v>
      </c>
      <c r="I141" s="191"/>
      <c r="J141" s="192">
        <f t="shared" si="0"/>
        <v>0</v>
      </c>
      <c r="K141" s="193"/>
      <c r="L141" s="38"/>
      <c r="M141" s="194" t="s">
        <v>1</v>
      </c>
      <c r="N141" s="195" t="s">
        <v>38</v>
      </c>
      <c r="O141" s="70"/>
      <c r="P141" s="196">
        <f t="shared" si="1"/>
        <v>0</v>
      </c>
      <c r="Q141" s="196">
        <v>0</v>
      </c>
      <c r="R141" s="196">
        <f t="shared" si="2"/>
        <v>0</v>
      </c>
      <c r="S141" s="196">
        <v>0</v>
      </c>
      <c r="T141" s="19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139</v>
      </c>
      <c r="AT141" s="198" t="s">
        <v>135</v>
      </c>
      <c r="AU141" s="198" t="s">
        <v>82</v>
      </c>
      <c r="AY141" s="16" t="s">
        <v>133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6" t="s">
        <v>80</v>
      </c>
      <c r="BK141" s="199">
        <f t="shared" si="9"/>
        <v>0</v>
      </c>
      <c r="BL141" s="16" t="s">
        <v>139</v>
      </c>
      <c r="BM141" s="198" t="s">
        <v>199</v>
      </c>
    </row>
    <row r="142" spans="1:65" s="2" customFormat="1" ht="33" customHeight="1">
      <c r="A142" s="33"/>
      <c r="B142" s="34"/>
      <c r="C142" s="186" t="s">
        <v>172</v>
      </c>
      <c r="D142" s="186" t="s">
        <v>135</v>
      </c>
      <c r="E142" s="187" t="s">
        <v>379</v>
      </c>
      <c r="F142" s="188" t="s">
        <v>380</v>
      </c>
      <c r="G142" s="189" t="s">
        <v>296</v>
      </c>
      <c r="H142" s="190">
        <v>10</v>
      </c>
      <c r="I142" s="191"/>
      <c r="J142" s="192">
        <f t="shared" si="0"/>
        <v>0</v>
      </c>
      <c r="K142" s="193"/>
      <c r="L142" s="38"/>
      <c r="M142" s="194" t="s">
        <v>1</v>
      </c>
      <c r="N142" s="195" t="s">
        <v>38</v>
      </c>
      <c r="O142" s="70"/>
      <c r="P142" s="196">
        <f t="shared" si="1"/>
        <v>0</v>
      </c>
      <c r="Q142" s="196">
        <v>0</v>
      </c>
      <c r="R142" s="196">
        <f t="shared" si="2"/>
        <v>0</v>
      </c>
      <c r="S142" s="196">
        <v>0</v>
      </c>
      <c r="T142" s="19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139</v>
      </c>
      <c r="AT142" s="198" t="s">
        <v>135</v>
      </c>
      <c r="AU142" s="198" t="s">
        <v>82</v>
      </c>
      <c r="AY142" s="16" t="s">
        <v>133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6" t="s">
        <v>80</v>
      </c>
      <c r="BK142" s="199">
        <f t="shared" si="9"/>
        <v>0</v>
      </c>
      <c r="BL142" s="16" t="s">
        <v>139</v>
      </c>
      <c r="BM142" s="198" t="s">
        <v>204</v>
      </c>
    </row>
    <row r="143" spans="1:65" s="13" customFormat="1" ht="11.25">
      <c r="B143" s="200"/>
      <c r="C143" s="201"/>
      <c r="D143" s="202" t="s">
        <v>140</v>
      </c>
      <c r="E143" s="203" t="s">
        <v>1</v>
      </c>
      <c r="F143" s="204" t="s">
        <v>381</v>
      </c>
      <c r="G143" s="201"/>
      <c r="H143" s="205">
        <v>10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140</v>
      </c>
      <c r="AU143" s="211" t="s">
        <v>82</v>
      </c>
      <c r="AV143" s="13" t="s">
        <v>82</v>
      </c>
      <c r="AW143" s="13" t="s">
        <v>31</v>
      </c>
      <c r="AX143" s="13" t="s">
        <v>73</v>
      </c>
      <c r="AY143" s="211" t="s">
        <v>133</v>
      </c>
    </row>
    <row r="144" spans="1:65" s="14" customFormat="1" ht="11.25">
      <c r="B144" s="212"/>
      <c r="C144" s="213"/>
      <c r="D144" s="202" t="s">
        <v>140</v>
      </c>
      <c r="E144" s="214" t="s">
        <v>1</v>
      </c>
      <c r="F144" s="215" t="s">
        <v>143</v>
      </c>
      <c r="G144" s="213"/>
      <c r="H144" s="216">
        <v>10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140</v>
      </c>
      <c r="AU144" s="222" t="s">
        <v>82</v>
      </c>
      <c r="AV144" s="14" t="s">
        <v>139</v>
      </c>
      <c r="AW144" s="14" t="s">
        <v>31</v>
      </c>
      <c r="AX144" s="14" t="s">
        <v>80</v>
      </c>
      <c r="AY144" s="222" t="s">
        <v>133</v>
      </c>
    </row>
    <row r="145" spans="1:65" s="2" customFormat="1" ht="33" customHeight="1">
      <c r="A145" s="33"/>
      <c r="B145" s="34"/>
      <c r="C145" s="186" t="s">
        <v>8</v>
      </c>
      <c r="D145" s="186" t="s">
        <v>135</v>
      </c>
      <c r="E145" s="187" t="s">
        <v>382</v>
      </c>
      <c r="F145" s="188" t="s">
        <v>383</v>
      </c>
      <c r="G145" s="189" t="s">
        <v>296</v>
      </c>
      <c r="H145" s="190">
        <v>10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38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139</v>
      </c>
      <c r="AT145" s="198" t="s">
        <v>135</v>
      </c>
      <c r="AU145" s="198" t="s">
        <v>82</v>
      </c>
      <c r="AY145" s="16" t="s">
        <v>133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80</v>
      </c>
      <c r="BK145" s="199">
        <f>ROUND(I145*H145,2)</f>
        <v>0</v>
      </c>
      <c r="BL145" s="16" t="s">
        <v>139</v>
      </c>
      <c r="BM145" s="198" t="s">
        <v>209</v>
      </c>
    </row>
    <row r="146" spans="1:65" s="13" customFormat="1" ht="11.25">
      <c r="B146" s="200"/>
      <c r="C146" s="201"/>
      <c r="D146" s="202" t="s">
        <v>140</v>
      </c>
      <c r="E146" s="203" t="s">
        <v>1</v>
      </c>
      <c r="F146" s="204" t="s">
        <v>381</v>
      </c>
      <c r="G146" s="201"/>
      <c r="H146" s="205">
        <v>10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140</v>
      </c>
      <c r="AU146" s="211" t="s">
        <v>82</v>
      </c>
      <c r="AV146" s="13" t="s">
        <v>82</v>
      </c>
      <c r="AW146" s="13" t="s">
        <v>31</v>
      </c>
      <c r="AX146" s="13" t="s">
        <v>73</v>
      </c>
      <c r="AY146" s="211" t="s">
        <v>133</v>
      </c>
    </row>
    <row r="147" spans="1:65" s="14" customFormat="1" ht="11.25">
      <c r="B147" s="212"/>
      <c r="C147" s="213"/>
      <c r="D147" s="202" t="s">
        <v>140</v>
      </c>
      <c r="E147" s="214" t="s">
        <v>1</v>
      </c>
      <c r="F147" s="215" t="s">
        <v>143</v>
      </c>
      <c r="G147" s="213"/>
      <c r="H147" s="216">
        <v>10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140</v>
      </c>
      <c r="AU147" s="222" t="s">
        <v>82</v>
      </c>
      <c r="AV147" s="14" t="s">
        <v>139</v>
      </c>
      <c r="AW147" s="14" t="s">
        <v>31</v>
      </c>
      <c r="AX147" s="14" t="s">
        <v>80</v>
      </c>
      <c r="AY147" s="222" t="s">
        <v>133</v>
      </c>
    </row>
    <row r="148" spans="1:65" s="2" customFormat="1" ht="33" customHeight="1">
      <c r="A148" s="33"/>
      <c r="B148" s="34"/>
      <c r="C148" s="186" t="s">
        <v>177</v>
      </c>
      <c r="D148" s="186" t="s">
        <v>135</v>
      </c>
      <c r="E148" s="187" t="s">
        <v>384</v>
      </c>
      <c r="F148" s="188" t="s">
        <v>385</v>
      </c>
      <c r="G148" s="189" t="s">
        <v>296</v>
      </c>
      <c r="H148" s="190">
        <v>10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38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139</v>
      </c>
      <c r="AT148" s="198" t="s">
        <v>135</v>
      </c>
      <c r="AU148" s="198" t="s">
        <v>82</v>
      </c>
      <c r="AY148" s="16" t="s">
        <v>133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139</v>
      </c>
      <c r="BM148" s="198" t="s">
        <v>213</v>
      </c>
    </row>
    <row r="149" spans="1:65" s="13" customFormat="1" ht="11.25">
      <c r="B149" s="200"/>
      <c r="C149" s="201"/>
      <c r="D149" s="202" t="s">
        <v>140</v>
      </c>
      <c r="E149" s="203" t="s">
        <v>1</v>
      </c>
      <c r="F149" s="204" t="s">
        <v>381</v>
      </c>
      <c r="G149" s="201"/>
      <c r="H149" s="205">
        <v>10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140</v>
      </c>
      <c r="AU149" s="211" t="s">
        <v>82</v>
      </c>
      <c r="AV149" s="13" t="s">
        <v>82</v>
      </c>
      <c r="AW149" s="13" t="s">
        <v>31</v>
      </c>
      <c r="AX149" s="13" t="s">
        <v>73</v>
      </c>
      <c r="AY149" s="211" t="s">
        <v>133</v>
      </c>
    </row>
    <row r="150" spans="1:65" s="14" customFormat="1" ht="11.25">
      <c r="B150" s="212"/>
      <c r="C150" s="213"/>
      <c r="D150" s="202" t="s">
        <v>140</v>
      </c>
      <c r="E150" s="214" t="s">
        <v>1</v>
      </c>
      <c r="F150" s="215" t="s">
        <v>143</v>
      </c>
      <c r="G150" s="213"/>
      <c r="H150" s="216">
        <v>10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140</v>
      </c>
      <c r="AU150" s="222" t="s">
        <v>82</v>
      </c>
      <c r="AV150" s="14" t="s">
        <v>139</v>
      </c>
      <c r="AW150" s="14" t="s">
        <v>31</v>
      </c>
      <c r="AX150" s="14" t="s">
        <v>80</v>
      </c>
      <c r="AY150" s="222" t="s">
        <v>133</v>
      </c>
    </row>
    <row r="151" spans="1:65" s="2" customFormat="1" ht="33" customHeight="1">
      <c r="A151" s="33"/>
      <c r="B151" s="34"/>
      <c r="C151" s="186" t="s">
        <v>215</v>
      </c>
      <c r="D151" s="186" t="s">
        <v>135</v>
      </c>
      <c r="E151" s="187" t="s">
        <v>386</v>
      </c>
      <c r="F151" s="188" t="s">
        <v>387</v>
      </c>
      <c r="G151" s="189" t="s">
        <v>296</v>
      </c>
      <c r="H151" s="190">
        <v>10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139</v>
      </c>
      <c r="AT151" s="198" t="s">
        <v>135</v>
      </c>
      <c r="AU151" s="198" t="s">
        <v>82</v>
      </c>
      <c r="AY151" s="16" t="s">
        <v>133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80</v>
      </c>
      <c r="BK151" s="199">
        <f>ROUND(I151*H151,2)</f>
        <v>0</v>
      </c>
      <c r="BL151" s="16" t="s">
        <v>139</v>
      </c>
      <c r="BM151" s="198" t="s">
        <v>218</v>
      </c>
    </row>
    <row r="152" spans="1:65" s="13" customFormat="1" ht="11.25">
      <c r="B152" s="200"/>
      <c r="C152" s="201"/>
      <c r="D152" s="202" t="s">
        <v>140</v>
      </c>
      <c r="E152" s="203" t="s">
        <v>1</v>
      </c>
      <c r="F152" s="204" t="s">
        <v>381</v>
      </c>
      <c r="G152" s="201"/>
      <c r="H152" s="205">
        <v>10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140</v>
      </c>
      <c r="AU152" s="211" t="s">
        <v>82</v>
      </c>
      <c r="AV152" s="13" t="s">
        <v>82</v>
      </c>
      <c r="AW152" s="13" t="s">
        <v>31</v>
      </c>
      <c r="AX152" s="13" t="s">
        <v>73</v>
      </c>
      <c r="AY152" s="211" t="s">
        <v>133</v>
      </c>
    </row>
    <row r="153" spans="1:65" s="14" customFormat="1" ht="11.25">
      <c r="B153" s="212"/>
      <c r="C153" s="213"/>
      <c r="D153" s="202" t="s">
        <v>140</v>
      </c>
      <c r="E153" s="214" t="s">
        <v>1</v>
      </c>
      <c r="F153" s="215" t="s">
        <v>143</v>
      </c>
      <c r="G153" s="213"/>
      <c r="H153" s="216">
        <v>10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140</v>
      </c>
      <c r="AU153" s="222" t="s">
        <v>82</v>
      </c>
      <c r="AV153" s="14" t="s">
        <v>139</v>
      </c>
      <c r="AW153" s="14" t="s">
        <v>31</v>
      </c>
      <c r="AX153" s="14" t="s">
        <v>80</v>
      </c>
      <c r="AY153" s="222" t="s">
        <v>133</v>
      </c>
    </row>
    <row r="154" spans="1:65" s="2" customFormat="1" ht="24.2" customHeight="1">
      <c r="A154" s="33"/>
      <c r="B154" s="34"/>
      <c r="C154" s="186" t="s">
        <v>182</v>
      </c>
      <c r="D154" s="186" t="s">
        <v>135</v>
      </c>
      <c r="E154" s="187" t="s">
        <v>388</v>
      </c>
      <c r="F154" s="188" t="s">
        <v>389</v>
      </c>
      <c r="G154" s="189" t="s">
        <v>138</v>
      </c>
      <c r="H154" s="190">
        <v>82000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139</v>
      </c>
      <c r="AT154" s="198" t="s">
        <v>135</v>
      </c>
      <c r="AU154" s="198" t="s">
        <v>82</v>
      </c>
      <c r="AY154" s="16" t="s">
        <v>133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80</v>
      </c>
      <c r="BK154" s="199">
        <f>ROUND(I154*H154,2)</f>
        <v>0</v>
      </c>
      <c r="BL154" s="16" t="s">
        <v>139</v>
      </c>
      <c r="BM154" s="198" t="s">
        <v>223</v>
      </c>
    </row>
    <row r="155" spans="1:65" s="13" customFormat="1" ht="11.25">
      <c r="B155" s="200"/>
      <c r="C155" s="201"/>
      <c r="D155" s="202" t="s">
        <v>140</v>
      </c>
      <c r="E155" s="203" t="s">
        <v>1</v>
      </c>
      <c r="F155" s="204" t="s">
        <v>390</v>
      </c>
      <c r="G155" s="201"/>
      <c r="H155" s="205">
        <v>82000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140</v>
      </c>
      <c r="AU155" s="211" t="s">
        <v>82</v>
      </c>
      <c r="AV155" s="13" t="s">
        <v>82</v>
      </c>
      <c r="AW155" s="13" t="s">
        <v>31</v>
      </c>
      <c r="AX155" s="13" t="s">
        <v>73</v>
      </c>
      <c r="AY155" s="211" t="s">
        <v>133</v>
      </c>
    </row>
    <row r="156" spans="1:65" s="14" customFormat="1" ht="11.25">
      <c r="B156" s="212"/>
      <c r="C156" s="213"/>
      <c r="D156" s="202" t="s">
        <v>140</v>
      </c>
      <c r="E156" s="214" t="s">
        <v>1</v>
      </c>
      <c r="F156" s="215" t="s">
        <v>143</v>
      </c>
      <c r="G156" s="213"/>
      <c r="H156" s="216">
        <v>82000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140</v>
      </c>
      <c r="AU156" s="222" t="s">
        <v>82</v>
      </c>
      <c r="AV156" s="14" t="s">
        <v>139</v>
      </c>
      <c r="AW156" s="14" t="s">
        <v>31</v>
      </c>
      <c r="AX156" s="14" t="s">
        <v>80</v>
      </c>
      <c r="AY156" s="222" t="s">
        <v>133</v>
      </c>
    </row>
    <row r="157" spans="1:65" s="2" customFormat="1" ht="37.9" customHeight="1">
      <c r="A157" s="33"/>
      <c r="B157" s="34"/>
      <c r="C157" s="186" t="s">
        <v>225</v>
      </c>
      <c r="D157" s="186" t="s">
        <v>135</v>
      </c>
      <c r="E157" s="187" t="s">
        <v>149</v>
      </c>
      <c r="F157" s="188" t="s">
        <v>150</v>
      </c>
      <c r="G157" s="189" t="s">
        <v>146</v>
      </c>
      <c r="H157" s="190">
        <v>1546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38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139</v>
      </c>
      <c r="AT157" s="198" t="s">
        <v>135</v>
      </c>
      <c r="AU157" s="198" t="s">
        <v>82</v>
      </c>
      <c r="AY157" s="16" t="s">
        <v>133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80</v>
      </c>
      <c r="BK157" s="199">
        <f>ROUND(I157*H157,2)</f>
        <v>0</v>
      </c>
      <c r="BL157" s="16" t="s">
        <v>139</v>
      </c>
      <c r="BM157" s="198" t="s">
        <v>228</v>
      </c>
    </row>
    <row r="158" spans="1:65" s="13" customFormat="1" ht="11.25">
      <c r="B158" s="200"/>
      <c r="C158" s="201"/>
      <c r="D158" s="202" t="s">
        <v>140</v>
      </c>
      <c r="E158" s="203" t="s">
        <v>1</v>
      </c>
      <c r="F158" s="204" t="s">
        <v>368</v>
      </c>
      <c r="G158" s="201"/>
      <c r="H158" s="205">
        <v>1546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140</v>
      </c>
      <c r="AU158" s="211" t="s">
        <v>82</v>
      </c>
      <c r="AV158" s="13" t="s">
        <v>82</v>
      </c>
      <c r="AW158" s="13" t="s">
        <v>31</v>
      </c>
      <c r="AX158" s="13" t="s">
        <v>73</v>
      </c>
      <c r="AY158" s="211" t="s">
        <v>133</v>
      </c>
    </row>
    <row r="159" spans="1:65" s="14" customFormat="1" ht="11.25">
      <c r="B159" s="212"/>
      <c r="C159" s="213"/>
      <c r="D159" s="202" t="s">
        <v>140</v>
      </c>
      <c r="E159" s="214" t="s">
        <v>1</v>
      </c>
      <c r="F159" s="215" t="s">
        <v>143</v>
      </c>
      <c r="G159" s="213"/>
      <c r="H159" s="216">
        <v>1546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140</v>
      </c>
      <c r="AU159" s="222" t="s">
        <v>82</v>
      </c>
      <c r="AV159" s="14" t="s">
        <v>139</v>
      </c>
      <c r="AW159" s="14" t="s">
        <v>31</v>
      </c>
      <c r="AX159" s="14" t="s">
        <v>80</v>
      </c>
      <c r="AY159" s="222" t="s">
        <v>133</v>
      </c>
    </row>
    <row r="160" spans="1:65" s="2" customFormat="1" ht="24.2" customHeight="1">
      <c r="A160" s="33"/>
      <c r="B160" s="34"/>
      <c r="C160" s="186" t="s">
        <v>185</v>
      </c>
      <c r="D160" s="186" t="s">
        <v>135</v>
      </c>
      <c r="E160" s="187" t="s">
        <v>391</v>
      </c>
      <c r="F160" s="188" t="s">
        <v>392</v>
      </c>
      <c r="G160" s="189" t="s">
        <v>258</v>
      </c>
      <c r="H160" s="190">
        <v>1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38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139</v>
      </c>
      <c r="AT160" s="198" t="s">
        <v>135</v>
      </c>
      <c r="AU160" s="198" t="s">
        <v>82</v>
      </c>
      <c r="AY160" s="16" t="s">
        <v>133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80</v>
      </c>
      <c r="BK160" s="199">
        <f>ROUND(I160*H160,2)</f>
        <v>0</v>
      </c>
      <c r="BL160" s="16" t="s">
        <v>139</v>
      </c>
      <c r="BM160" s="198" t="s">
        <v>233</v>
      </c>
    </row>
    <row r="161" spans="1:65" s="13" customFormat="1" ht="11.25">
      <c r="B161" s="200"/>
      <c r="C161" s="201"/>
      <c r="D161" s="202" t="s">
        <v>140</v>
      </c>
      <c r="E161" s="203" t="s">
        <v>1</v>
      </c>
      <c r="F161" s="204" t="s">
        <v>393</v>
      </c>
      <c r="G161" s="201"/>
      <c r="H161" s="205">
        <v>1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140</v>
      </c>
      <c r="AU161" s="211" t="s">
        <v>82</v>
      </c>
      <c r="AV161" s="13" t="s">
        <v>82</v>
      </c>
      <c r="AW161" s="13" t="s">
        <v>31</v>
      </c>
      <c r="AX161" s="13" t="s">
        <v>73</v>
      </c>
      <c r="AY161" s="211" t="s">
        <v>133</v>
      </c>
    </row>
    <row r="162" spans="1:65" s="14" customFormat="1" ht="11.25">
      <c r="B162" s="212"/>
      <c r="C162" s="213"/>
      <c r="D162" s="202" t="s">
        <v>140</v>
      </c>
      <c r="E162" s="214" t="s">
        <v>1</v>
      </c>
      <c r="F162" s="215" t="s">
        <v>143</v>
      </c>
      <c r="G162" s="213"/>
      <c r="H162" s="216">
        <v>1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140</v>
      </c>
      <c r="AU162" s="222" t="s">
        <v>82</v>
      </c>
      <c r="AV162" s="14" t="s">
        <v>139</v>
      </c>
      <c r="AW162" s="14" t="s">
        <v>31</v>
      </c>
      <c r="AX162" s="14" t="s">
        <v>80</v>
      </c>
      <c r="AY162" s="222" t="s">
        <v>133</v>
      </c>
    </row>
    <row r="163" spans="1:65" s="2" customFormat="1" ht="16.5" customHeight="1">
      <c r="A163" s="33"/>
      <c r="B163" s="34"/>
      <c r="C163" s="186" t="s">
        <v>7</v>
      </c>
      <c r="D163" s="186" t="s">
        <v>135</v>
      </c>
      <c r="E163" s="187" t="s">
        <v>152</v>
      </c>
      <c r="F163" s="188" t="s">
        <v>153</v>
      </c>
      <c r="G163" s="189" t="s">
        <v>146</v>
      </c>
      <c r="H163" s="190">
        <v>1546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38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139</v>
      </c>
      <c r="AT163" s="198" t="s">
        <v>135</v>
      </c>
      <c r="AU163" s="198" t="s">
        <v>82</v>
      </c>
      <c r="AY163" s="16" t="s">
        <v>133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80</v>
      </c>
      <c r="BK163" s="199">
        <f>ROUND(I163*H163,2)</f>
        <v>0</v>
      </c>
      <c r="BL163" s="16" t="s">
        <v>139</v>
      </c>
      <c r="BM163" s="198" t="s">
        <v>293</v>
      </c>
    </row>
    <row r="164" spans="1:65" s="13" customFormat="1" ht="11.25">
      <c r="B164" s="200"/>
      <c r="C164" s="201"/>
      <c r="D164" s="202" t="s">
        <v>140</v>
      </c>
      <c r="E164" s="203" t="s">
        <v>1</v>
      </c>
      <c r="F164" s="204" t="s">
        <v>368</v>
      </c>
      <c r="G164" s="201"/>
      <c r="H164" s="205">
        <v>1546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140</v>
      </c>
      <c r="AU164" s="211" t="s">
        <v>82</v>
      </c>
      <c r="AV164" s="13" t="s">
        <v>82</v>
      </c>
      <c r="AW164" s="13" t="s">
        <v>31</v>
      </c>
      <c r="AX164" s="13" t="s">
        <v>73</v>
      </c>
      <c r="AY164" s="211" t="s">
        <v>133</v>
      </c>
    </row>
    <row r="165" spans="1:65" s="14" customFormat="1" ht="11.25">
      <c r="B165" s="212"/>
      <c r="C165" s="213"/>
      <c r="D165" s="202" t="s">
        <v>140</v>
      </c>
      <c r="E165" s="214" t="s">
        <v>1</v>
      </c>
      <c r="F165" s="215" t="s">
        <v>143</v>
      </c>
      <c r="G165" s="213"/>
      <c r="H165" s="216">
        <v>1546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140</v>
      </c>
      <c r="AU165" s="222" t="s">
        <v>82</v>
      </c>
      <c r="AV165" s="14" t="s">
        <v>139</v>
      </c>
      <c r="AW165" s="14" t="s">
        <v>31</v>
      </c>
      <c r="AX165" s="14" t="s">
        <v>80</v>
      </c>
      <c r="AY165" s="222" t="s">
        <v>133</v>
      </c>
    </row>
    <row r="166" spans="1:65" s="2" customFormat="1" ht="33" customHeight="1">
      <c r="A166" s="33"/>
      <c r="B166" s="34"/>
      <c r="C166" s="186" t="s">
        <v>191</v>
      </c>
      <c r="D166" s="186" t="s">
        <v>135</v>
      </c>
      <c r="E166" s="187" t="s">
        <v>394</v>
      </c>
      <c r="F166" s="188" t="s">
        <v>395</v>
      </c>
      <c r="G166" s="189" t="s">
        <v>146</v>
      </c>
      <c r="H166" s="190">
        <v>125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38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139</v>
      </c>
      <c r="AT166" s="198" t="s">
        <v>135</v>
      </c>
      <c r="AU166" s="198" t="s">
        <v>82</v>
      </c>
      <c r="AY166" s="16" t="s">
        <v>133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80</v>
      </c>
      <c r="BK166" s="199">
        <f>ROUND(I166*H166,2)</f>
        <v>0</v>
      </c>
      <c r="BL166" s="16" t="s">
        <v>139</v>
      </c>
      <c r="BM166" s="198" t="s">
        <v>297</v>
      </c>
    </row>
    <row r="167" spans="1:65" s="13" customFormat="1" ht="11.25">
      <c r="B167" s="200"/>
      <c r="C167" s="201"/>
      <c r="D167" s="202" t="s">
        <v>140</v>
      </c>
      <c r="E167" s="203" t="s">
        <v>1</v>
      </c>
      <c r="F167" s="204" t="s">
        <v>396</v>
      </c>
      <c r="G167" s="201"/>
      <c r="H167" s="205">
        <v>125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140</v>
      </c>
      <c r="AU167" s="211" t="s">
        <v>82</v>
      </c>
      <c r="AV167" s="13" t="s">
        <v>82</v>
      </c>
      <c r="AW167" s="13" t="s">
        <v>31</v>
      </c>
      <c r="AX167" s="13" t="s">
        <v>73</v>
      </c>
      <c r="AY167" s="211" t="s">
        <v>133</v>
      </c>
    </row>
    <row r="168" spans="1:65" s="14" customFormat="1" ht="11.25">
      <c r="B168" s="212"/>
      <c r="C168" s="213"/>
      <c r="D168" s="202" t="s">
        <v>140</v>
      </c>
      <c r="E168" s="214" t="s">
        <v>1</v>
      </c>
      <c r="F168" s="215" t="s">
        <v>143</v>
      </c>
      <c r="G168" s="213"/>
      <c r="H168" s="216">
        <v>125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140</v>
      </c>
      <c r="AU168" s="222" t="s">
        <v>82</v>
      </c>
      <c r="AV168" s="14" t="s">
        <v>139</v>
      </c>
      <c r="AW168" s="14" t="s">
        <v>31</v>
      </c>
      <c r="AX168" s="14" t="s">
        <v>80</v>
      </c>
      <c r="AY168" s="222" t="s">
        <v>133</v>
      </c>
    </row>
    <row r="169" spans="1:65" s="2" customFormat="1" ht="24.2" customHeight="1">
      <c r="A169" s="33"/>
      <c r="B169" s="34"/>
      <c r="C169" s="186" t="s">
        <v>298</v>
      </c>
      <c r="D169" s="186" t="s">
        <v>135</v>
      </c>
      <c r="E169" s="187" t="s">
        <v>180</v>
      </c>
      <c r="F169" s="188" t="s">
        <v>181</v>
      </c>
      <c r="G169" s="189" t="s">
        <v>138</v>
      </c>
      <c r="H169" s="190">
        <v>19520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38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139</v>
      </c>
      <c r="AT169" s="198" t="s">
        <v>135</v>
      </c>
      <c r="AU169" s="198" t="s">
        <v>82</v>
      </c>
      <c r="AY169" s="16" t="s">
        <v>133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80</v>
      </c>
      <c r="BK169" s="199">
        <f>ROUND(I169*H169,2)</f>
        <v>0</v>
      </c>
      <c r="BL169" s="16" t="s">
        <v>139</v>
      </c>
      <c r="BM169" s="198" t="s">
        <v>301</v>
      </c>
    </row>
    <row r="170" spans="1:65" s="2" customFormat="1" ht="16.5" customHeight="1">
      <c r="A170" s="33"/>
      <c r="B170" s="34"/>
      <c r="C170" s="186" t="s">
        <v>194</v>
      </c>
      <c r="D170" s="186" t="s">
        <v>135</v>
      </c>
      <c r="E170" s="187" t="s">
        <v>397</v>
      </c>
      <c r="F170" s="188" t="s">
        <v>398</v>
      </c>
      <c r="G170" s="189" t="s">
        <v>296</v>
      </c>
      <c r="H170" s="190">
        <v>5</v>
      </c>
      <c r="I170" s="191"/>
      <c r="J170" s="192">
        <f>ROUND(I170*H170,2)</f>
        <v>0</v>
      </c>
      <c r="K170" s="193"/>
      <c r="L170" s="38"/>
      <c r="M170" s="234" t="s">
        <v>1</v>
      </c>
      <c r="N170" s="235" t="s">
        <v>38</v>
      </c>
      <c r="O170" s="236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139</v>
      </c>
      <c r="AT170" s="198" t="s">
        <v>135</v>
      </c>
      <c r="AU170" s="198" t="s">
        <v>82</v>
      </c>
      <c r="AY170" s="16" t="s">
        <v>133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80</v>
      </c>
      <c r="BK170" s="199">
        <f>ROUND(I170*H170,2)</f>
        <v>0</v>
      </c>
      <c r="BL170" s="16" t="s">
        <v>139</v>
      </c>
      <c r="BM170" s="198" t="s">
        <v>304</v>
      </c>
    </row>
    <row r="171" spans="1:65" s="2" customFormat="1" ht="6.95" customHeight="1">
      <c r="A171" s="3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38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sheetProtection algorithmName="SHA-512" hashValue="GdqZB8cqVuz+vnZ+73fTb7RsSSD+HwejxVmBq7KGYtZQShtIaC/VdP5Nnnb7E8Xe6izcASxQj3KDydKsVSI22w==" saltValue="YXFo/6oTcw1ArLbKzwJV2MuxKlpoMEBl4nTPS5nUYjyvnQUXoSYwG+4GP5MlAqSgP0x6DwkwIvWkY+stffymPQ==" spinCount="100000" sheet="1" objects="1" scenarios="1" formatColumns="0" formatRows="0" autoFilter="0"/>
  <autoFilter ref="C117:K170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399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ROUND((SUM(BE121:BE157)),  2)</f>
        <v>0</v>
      </c>
      <c r="G33" s="33"/>
      <c r="H33" s="33"/>
      <c r="I33" s="123">
        <v>0.21</v>
      </c>
      <c r="J33" s="122">
        <f>ROUND(((SUM(BE121:BE157))*I33),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ROUND((SUM(BF121:BF157)),  2)</f>
        <v>0</v>
      </c>
      <c r="G34" s="33"/>
      <c r="H34" s="33"/>
      <c r="I34" s="123">
        <v>0.15</v>
      </c>
      <c r="J34" s="122">
        <f>ROUND(((SUM(BF121:BF157))*I34),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ROUND((SUM(BG121:BG157)),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ROUND((SUM(BH121:BH157)),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ROUND((SUM(BI121:BI157)),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05 - SO 01.5 Tůně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J146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J150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J156</f>
        <v>0</v>
      </c>
      <c r="K101" s="153"/>
      <c r="L101" s="157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E7</f>
        <v>2022-04-01 - Chlum u Blatné - rybník_odemčený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105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42" t="str">
        <f>E9</f>
        <v>05 - SO 01.5 Tůně</v>
      </c>
      <c r="F113" s="292"/>
      <c r="G113" s="292"/>
      <c r="H113" s="292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16. 6. 2023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 xml:space="preserve"> 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30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119</v>
      </c>
      <c r="D120" s="161" t="s">
        <v>58</v>
      </c>
      <c r="E120" s="161" t="s">
        <v>54</v>
      </c>
      <c r="F120" s="161" t="s">
        <v>55</v>
      </c>
      <c r="G120" s="161" t="s">
        <v>120</v>
      </c>
      <c r="H120" s="161" t="s">
        <v>121</v>
      </c>
      <c r="I120" s="161" t="s">
        <v>122</v>
      </c>
      <c r="J120" s="162" t="s">
        <v>109</v>
      </c>
      <c r="K120" s="163" t="s">
        <v>123</v>
      </c>
      <c r="L120" s="164"/>
      <c r="M120" s="74" t="s">
        <v>1</v>
      </c>
      <c r="N120" s="75" t="s">
        <v>37</v>
      </c>
      <c r="O120" s="75" t="s">
        <v>124</v>
      </c>
      <c r="P120" s="75" t="s">
        <v>125</v>
      </c>
      <c r="Q120" s="75" t="s">
        <v>126</v>
      </c>
      <c r="R120" s="75" t="s">
        <v>127</v>
      </c>
      <c r="S120" s="75" t="s">
        <v>128</v>
      </c>
      <c r="T120" s="76" t="s">
        <v>129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130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</f>
        <v>0</v>
      </c>
      <c r="Q121" s="78"/>
      <c r="R121" s="167">
        <f>R122</f>
        <v>0</v>
      </c>
      <c r="S121" s="78"/>
      <c r="T121" s="168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72</v>
      </c>
      <c r="AU121" s="16" t="s">
        <v>111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72</v>
      </c>
      <c r="E122" s="173" t="s">
        <v>131</v>
      </c>
      <c r="F122" s="173" t="s">
        <v>132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P123+P146+P150+P156</f>
        <v>0</v>
      </c>
      <c r="Q122" s="178"/>
      <c r="R122" s="179">
        <f>R123+R146+R150+R156</f>
        <v>0</v>
      </c>
      <c r="S122" s="178"/>
      <c r="T122" s="180">
        <f>T123+T146+T150+T156</f>
        <v>0</v>
      </c>
      <c r="AR122" s="181" t="s">
        <v>80</v>
      </c>
      <c r="AT122" s="182" t="s">
        <v>72</v>
      </c>
      <c r="AU122" s="182" t="s">
        <v>73</v>
      </c>
      <c r="AY122" s="181" t="s">
        <v>133</v>
      </c>
      <c r="BK122" s="183">
        <f>BK123+BK146+BK150+BK156</f>
        <v>0</v>
      </c>
    </row>
    <row r="123" spans="1:65" s="12" customFormat="1" ht="22.9" customHeight="1">
      <c r="B123" s="170"/>
      <c r="C123" s="171"/>
      <c r="D123" s="172" t="s">
        <v>72</v>
      </c>
      <c r="E123" s="184" t="s">
        <v>80</v>
      </c>
      <c r="F123" s="184" t="s">
        <v>134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SUM(P124:P145)</f>
        <v>0</v>
      </c>
      <c r="Q123" s="178"/>
      <c r="R123" s="179">
        <f>SUM(R124:R145)</f>
        <v>0</v>
      </c>
      <c r="S123" s="178"/>
      <c r="T123" s="180">
        <f>SUM(T124:T145)</f>
        <v>0</v>
      </c>
      <c r="AR123" s="181" t="s">
        <v>80</v>
      </c>
      <c r="AT123" s="182" t="s">
        <v>72</v>
      </c>
      <c r="AU123" s="182" t="s">
        <v>80</v>
      </c>
      <c r="AY123" s="181" t="s">
        <v>133</v>
      </c>
      <c r="BK123" s="183">
        <f>SUM(BK124:BK145)</f>
        <v>0</v>
      </c>
    </row>
    <row r="124" spans="1:65" s="2" customFormat="1" ht="16.5" customHeight="1">
      <c r="A124" s="33"/>
      <c r="B124" s="34"/>
      <c r="C124" s="186" t="s">
        <v>80</v>
      </c>
      <c r="D124" s="186" t="s">
        <v>135</v>
      </c>
      <c r="E124" s="187" t="s">
        <v>238</v>
      </c>
      <c r="F124" s="188" t="s">
        <v>400</v>
      </c>
      <c r="G124" s="189" t="s">
        <v>190</v>
      </c>
      <c r="H124" s="190">
        <v>54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38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139</v>
      </c>
      <c r="AT124" s="198" t="s">
        <v>135</v>
      </c>
      <c r="AU124" s="198" t="s">
        <v>82</v>
      </c>
      <c r="AY124" s="16" t="s">
        <v>133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80</v>
      </c>
      <c r="BK124" s="199">
        <f>ROUND(I124*H124,2)</f>
        <v>0</v>
      </c>
      <c r="BL124" s="16" t="s">
        <v>139</v>
      </c>
      <c r="BM124" s="198" t="s">
        <v>82</v>
      </c>
    </row>
    <row r="125" spans="1:65" s="13" customFormat="1" ht="11.25">
      <c r="B125" s="200"/>
      <c r="C125" s="201"/>
      <c r="D125" s="202" t="s">
        <v>140</v>
      </c>
      <c r="E125" s="203" t="s">
        <v>1</v>
      </c>
      <c r="F125" s="204" t="s">
        <v>401</v>
      </c>
      <c r="G125" s="201"/>
      <c r="H125" s="205">
        <v>54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140</v>
      </c>
      <c r="AU125" s="211" t="s">
        <v>82</v>
      </c>
      <c r="AV125" s="13" t="s">
        <v>82</v>
      </c>
      <c r="AW125" s="13" t="s">
        <v>31</v>
      </c>
      <c r="AX125" s="13" t="s">
        <v>73</v>
      </c>
      <c r="AY125" s="211" t="s">
        <v>133</v>
      </c>
    </row>
    <row r="126" spans="1:65" s="14" customFormat="1" ht="11.25">
      <c r="B126" s="212"/>
      <c r="C126" s="213"/>
      <c r="D126" s="202" t="s">
        <v>140</v>
      </c>
      <c r="E126" s="214" t="s">
        <v>1</v>
      </c>
      <c r="F126" s="215" t="s">
        <v>143</v>
      </c>
      <c r="G126" s="213"/>
      <c r="H126" s="216">
        <v>54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140</v>
      </c>
      <c r="AU126" s="222" t="s">
        <v>82</v>
      </c>
      <c r="AV126" s="14" t="s">
        <v>139</v>
      </c>
      <c r="AW126" s="14" t="s">
        <v>31</v>
      </c>
      <c r="AX126" s="14" t="s">
        <v>80</v>
      </c>
      <c r="AY126" s="222" t="s">
        <v>133</v>
      </c>
    </row>
    <row r="127" spans="1:65" s="2" customFormat="1" ht="24.2" customHeight="1">
      <c r="A127" s="33"/>
      <c r="B127" s="34"/>
      <c r="C127" s="186" t="s">
        <v>82</v>
      </c>
      <c r="D127" s="186" t="s">
        <v>135</v>
      </c>
      <c r="E127" s="187" t="s">
        <v>136</v>
      </c>
      <c r="F127" s="188" t="s">
        <v>137</v>
      </c>
      <c r="G127" s="189" t="s">
        <v>138</v>
      </c>
      <c r="H127" s="190">
        <v>20334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139</v>
      </c>
      <c r="AT127" s="198" t="s">
        <v>135</v>
      </c>
      <c r="AU127" s="198" t="s">
        <v>82</v>
      </c>
      <c r="AY127" s="16" t="s">
        <v>133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0</v>
      </c>
      <c r="BL127" s="16" t="s">
        <v>139</v>
      </c>
      <c r="BM127" s="198" t="s">
        <v>139</v>
      </c>
    </row>
    <row r="128" spans="1:65" s="13" customFormat="1" ht="11.25">
      <c r="B128" s="200"/>
      <c r="C128" s="201"/>
      <c r="D128" s="202" t="s">
        <v>140</v>
      </c>
      <c r="E128" s="203" t="s">
        <v>1</v>
      </c>
      <c r="F128" s="204" t="s">
        <v>402</v>
      </c>
      <c r="G128" s="201"/>
      <c r="H128" s="205">
        <v>1769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140</v>
      </c>
      <c r="AU128" s="211" t="s">
        <v>82</v>
      </c>
      <c r="AV128" s="13" t="s">
        <v>82</v>
      </c>
      <c r="AW128" s="13" t="s">
        <v>31</v>
      </c>
      <c r="AX128" s="13" t="s">
        <v>73</v>
      </c>
      <c r="AY128" s="211" t="s">
        <v>133</v>
      </c>
    </row>
    <row r="129" spans="1:65" s="13" customFormat="1" ht="11.25">
      <c r="B129" s="200"/>
      <c r="C129" s="201"/>
      <c r="D129" s="202" t="s">
        <v>140</v>
      </c>
      <c r="E129" s="203" t="s">
        <v>1</v>
      </c>
      <c r="F129" s="204" t="s">
        <v>403</v>
      </c>
      <c r="G129" s="201"/>
      <c r="H129" s="205">
        <v>10762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140</v>
      </c>
      <c r="AU129" s="211" t="s">
        <v>82</v>
      </c>
      <c r="AV129" s="13" t="s">
        <v>82</v>
      </c>
      <c r="AW129" s="13" t="s">
        <v>31</v>
      </c>
      <c r="AX129" s="13" t="s">
        <v>73</v>
      </c>
      <c r="AY129" s="211" t="s">
        <v>133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404</v>
      </c>
      <c r="G130" s="201"/>
      <c r="H130" s="205">
        <v>7803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140</v>
      </c>
      <c r="AU130" s="211" t="s">
        <v>82</v>
      </c>
      <c r="AV130" s="13" t="s">
        <v>82</v>
      </c>
      <c r="AW130" s="13" t="s">
        <v>31</v>
      </c>
      <c r="AX130" s="13" t="s">
        <v>73</v>
      </c>
      <c r="AY130" s="211" t="s">
        <v>133</v>
      </c>
    </row>
    <row r="131" spans="1:65" s="14" customFormat="1" ht="11.25">
      <c r="B131" s="212"/>
      <c r="C131" s="213"/>
      <c r="D131" s="202" t="s">
        <v>140</v>
      </c>
      <c r="E131" s="214" t="s">
        <v>1</v>
      </c>
      <c r="F131" s="215" t="s">
        <v>143</v>
      </c>
      <c r="G131" s="213"/>
      <c r="H131" s="216">
        <v>20334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140</v>
      </c>
      <c r="AU131" s="222" t="s">
        <v>82</v>
      </c>
      <c r="AV131" s="14" t="s">
        <v>139</v>
      </c>
      <c r="AW131" s="14" t="s">
        <v>31</v>
      </c>
      <c r="AX131" s="14" t="s">
        <v>80</v>
      </c>
      <c r="AY131" s="222" t="s">
        <v>133</v>
      </c>
    </row>
    <row r="132" spans="1:65" s="2" customFormat="1" ht="33" customHeight="1">
      <c r="A132" s="33"/>
      <c r="B132" s="34"/>
      <c r="C132" s="186" t="s">
        <v>148</v>
      </c>
      <c r="D132" s="186" t="s">
        <v>135</v>
      </c>
      <c r="E132" s="187" t="s">
        <v>144</v>
      </c>
      <c r="F132" s="188" t="s">
        <v>145</v>
      </c>
      <c r="G132" s="189" t="s">
        <v>146</v>
      </c>
      <c r="H132" s="190">
        <v>8176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139</v>
      </c>
      <c r="AT132" s="198" t="s">
        <v>135</v>
      </c>
      <c r="AU132" s="198" t="s">
        <v>82</v>
      </c>
      <c r="AY132" s="16" t="s">
        <v>133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139</v>
      </c>
      <c r="BM132" s="198" t="s">
        <v>151</v>
      </c>
    </row>
    <row r="133" spans="1:65" s="13" customFormat="1" ht="11.25">
      <c r="B133" s="200"/>
      <c r="C133" s="201"/>
      <c r="D133" s="202" t="s">
        <v>140</v>
      </c>
      <c r="E133" s="203" t="s">
        <v>1</v>
      </c>
      <c r="F133" s="204" t="s">
        <v>405</v>
      </c>
      <c r="G133" s="201"/>
      <c r="H133" s="205">
        <v>701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140</v>
      </c>
      <c r="AU133" s="211" t="s">
        <v>82</v>
      </c>
      <c r="AV133" s="13" t="s">
        <v>82</v>
      </c>
      <c r="AW133" s="13" t="s">
        <v>31</v>
      </c>
      <c r="AX133" s="13" t="s">
        <v>73</v>
      </c>
      <c r="AY133" s="211" t="s">
        <v>133</v>
      </c>
    </row>
    <row r="134" spans="1:65" s="13" customFormat="1" ht="11.25">
      <c r="B134" s="200"/>
      <c r="C134" s="201"/>
      <c r="D134" s="202" t="s">
        <v>140</v>
      </c>
      <c r="E134" s="203" t="s">
        <v>1</v>
      </c>
      <c r="F134" s="204" t="s">
        <v>406</v>
      </c>
      <c r="G134" s="201"/>
      <c r="H134" s="205">
        <v>3898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140</v>
      </c>
      <c r="AU134" s="211" t="s">
        <v>82</v>
      </c>
      <c r="AV134" s="13" t="s">
        <v>82</v>
      </c>
      <c r="AW134" s="13" t="s">
        <v>31</v>
      </c>
      <c r="AX134" s="13" t="s">
        <v>73</v>
      </c>
      <c r="AY134" s="211" t="s">
        <v>133</v>
      </c>
    </row>
    <row r="135" spans="1:65" s="13" customFormat="1" ht="11.25">
      <c r="B135" s="200"/>
      <c r="C135" s="201"/>
      <c r="D135" s="202" t="s">
        <v>140</v>
      </c>
      <c r="E135" s="203" t="s">
        <v>1</v>
      </c>
      <c r="F135" s="204" t="s">
        <v>407</v>
      </c>
      <c r="G135" s="201"/>
      <c r="H135" s="205">
        <v>3577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140</v>
      </c>
      <c r="AU135" s="211" t="s">
        <v>82</v>
      </c>
      <c r="AV135" s="13" t="s">
        <v>82</v>
      </c>
      <c r="AW135" s="13" t="s">
        <v>31</v>
      </c>
      <c r="AX135" s="13" t="s">
        <v>73</v>
      </c>
      <c r="AY135" s="211" t="s">
        <v>133</v>
      </c>
    </row>
    <row r="136" spans="1:65" s="14" customFormat="1" ht="11.25">
      <c r="B136" s="212"/>
      <c r="C136" s="213"/>
      <c r="D136" s="202" t="s">
        <v>140</v>
      </c>
      <c r="E136" s="214" t="s">
        <v>1</v>
      </c>
      <c r="F136" s="215" t="s">
        <v>143</v>
      </c>
      <c r="G136" s="213"/>
      <c r="H136" s="216">
        <v>8176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140</v>
      </c>
      <c r="AU136" s="222" t="s">
        <v>82</v>
      </c>
      <c r="AV136" s="14" t="s">
        <v>139</v>
      </c>
      <c r="AW136" s="14" t="s">
        <v>31</v>
      </c>
      <c r="AX136" s="14" t="s">
        <v>80</v>
      </c>
      <c r="AY136" s="222" t="s">
        <v>133</v>
      </c>
    </row>
    <row r="137" spans="1:65" s="2" customFormat="1" ht="33" customHeight="1">
      <c r="A137" s="33"/>
      <c r="B137" s="34"/>
      <c r="C137" s="186" t="s">
        <v>139</v>
      </c>
      <c r="D137" s="186" t="s">
        <v>135</v>
      </c>
      <c r="E137" s="187" t="s">
        <v>408</v>
      </c>
      <c r="F137" s="188" t="s">
        <v>409</v>
      </c>
      <c r="G137" s="189" t="s">
        <v>146</v>
      </c>
      <c r="H137" s="190">
        <v>12242.8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38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139</v>
      </c>
      <c r="AT137" s="198" t="s">
        <v>135</v>
      </c>
      <c r="AU137" s="198" t="s">
        <v>82</v>
      </c>
      <c r="AY137" s="16" t="s">
        <v>133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80</v>
      </c>
      <c r="BK137" s="199">
        <f>ROUND(I137*H137,2)</f>
        <v>0</v>
      </c>
      <c r="BL137" s="16" t="s">
        <v>139</v>
      </c>
      <c r="BM137" s="198" t="s">
        <v>154</v>
      </c>
    </row>
    <row r="138" spans="1:65" s="2" customFormat="1" ht="16.5" customHeight="1">
      <c r="A138" s="33"/>
      <c r="B138" s="34"/>
      <c r="C138" s="186" t="s">
        <v>160</v>
      </c>
      <c r="D138" s="186" t="s">
        <v>135</v>
      </c>
      <c r="E138" s="187" t="s">
        <v>152</v>
      </c>
      <c r="F138" s="188" t="s">
        <v>153</v>
      </c>
      <c r="G138" s="189" t="s">
        <v>146</v>
      </c>
      <c r="H138" s="190">
        <v>12242.8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38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139</v>
      </c>
      <c r="AT138" s="198" t="s">
        <v>135</v>
      </c>
      <c r="AU138" s="198" t="s">
        <v>82</v>
      </c>
      <c r="AY138" s="16" t="s">
        <v>133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80</v>
      </c>
      <c r="BK138" s="199">
        <f>ROUND(I138*H138,2)</f>
        <v>0</v>
      </c>
      <c r="BL138" s="16" t="s">
        <v>139</v>
      </c>
      <c r="BM138" s="198" t="s">
        <v>163</v>
      </c>
    </row>
    <row r="139" spans="1:65" s="2" customFormat="1" ht="37.9" customHeight="1">
      <c r="A139" s="33"/>
      <c r="B139" s="34"/>
      <c r="C139" s="186" t="s">
        <v>151</v>
      </c>
      <c r="D139" s="186" t="s">
        <v>135</v>
      </c>
      <c r="E139" s="187" t="s">
        <v>161</v>
      </c>
      <c r="F139" s="188" t="s">
        <v>162</v>
      </c>
      <c r="G139" s="189" t="s">
        <v>146</v>
      </c>
      <c r="H139" s="190">
        <v>500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38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139</v>
      </c>
      <c r="AT139" s="198" t="s">
        <v>135</v>
      </c>
      <c r="AU139" s="198" t="s">
        <v>82</v>
      </c>
      <c r="AY139" s="16" t="s">
        <v>133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80</v>
      </c>
      <c r="BK139" s="199">
        <f>ROUND(I139*H139,2)</f>
        <v>0</v>
      </c>
      <c r="BL139" s="16" t="s">
        <v>139</v>
      </c>
      <c r="BM139" s="198" t="s">
        <v>167</v>
      </c>
    </row>
    <row r="140" spans="1:65" s="13" customFormat="1" ht="11.25">
      <c r="B140" s="200"/>
      <c r="C140" s="201"/>
      <c r="D140" s="202" t="s">
        <v>140</v>
      </c>
      <c r="E140" s="203" t="s">
        <v>1</v>
      </c>
      <c r="F140" s="204" t="s">
        <v>410</v>
      </c>
      <c r="G140" s="201"/>
      <c r="H140" s="205">
        <v>20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140</v>
      </c>
      <c r="AU140" s="211" t="s">
        <v>82</v>
      </c>
      <c r="AV140" s="13" t="s">
        <v>82</v>
      </c>
      <c r="AW140" s="13" t="s">
        <v>31</v>
      </c>
      <c r="AX140" s="13" t="s">
        <v>73</v>
      </c>
      <c r="AY140" s="211" t="s">
        <v>133</v>
      </c>
    </row>
    <row r="141" spans="1:65" s="13" customFormat="1" ht="11.25">
      <c r="B141" s="200"/>
      <c r="C141" s="201"/>
      <c r="D141" s="202" t="s">
        <v>140</v>
      </c>
      <c r="E141" s="203" t="s">
        <v>1</v>
      </c>
      <c r="F141" s="204" t="s">
        <v>411</v>
      </c>
      <c r="G141" s="201"/>
      <c r="H141" s="205">
        <v>360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140</v>
      </c>
      <c r="AU141" s="211" t="s">
        <v>82</v>
      </c>
      <c r="AV141" s="13" t="s">
        <v>82</v>
      </c>
      <c r="AW141" s="13" t="s">
        <v>31</v>
      </c>
      <c r="AX141" s="13" t="s">
        <v>73</v>
      </c>
      <c r="AY141" s="211" t="s">
        <v>133</v>
      </c>
    </row>
    <row r="142" spans="1:65" s="13" customFormat="1" ht="11.25">
      <c r="B142" s="200"/>
      <c r="C142" s="201"/>
      <c r="D142" s="202" t="s">
        <v>140</v>
      </c>
      <c r="E142" s="203" t="s">
        <v>1</v>
      </c>
      <c r="F142" s="204" t="s">
        <v>412</v>
      </c>
      <c r="G142" s="201"/>
      <c r="H142" s="205">
        <v>120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140</v>
      </c>
      <c r="AU142" s="211" t="s">
        <v>82</v>
      </c>
      <c r="AV142" s="13" t="s">
        <v>82</v>
      </c>
      <c r="AW142" s="13" t="s">
        <v>31</v>
      </c>
      <c r="AX142" s="13" t="s">
        <v>73</v>
      </c>
      <c r="AY142" s="211" t="s">
        <v>133</v>
      </c>
    </row>
    <row r="143" spans="1:65" s="14" customFormat="1" ht="11.25">
      <c r="B143" s="212"/>
      <c r="C143" s="213"/>
      <c r="D143" s="202" t="s">
        <v>140</v>
      </c>
      <c r="E143" s="214" t="s">
        <v>1</v>
      </c>
      <c r="F143" s="215" t="s">
        <v>143</v>
      </c>
      <c r="G143" s="213"/>
      <c r="H143" s="216">
        <v>500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140</v>
      </c>
      <c r="AU143" s="222" t="s">
        <v>82</v>
      </c>
      <c r="AV143" s="14" t="s">
        <v>139</v>
      </c>
      <c r="AW143" s="14" t="s">
        <v>31</v>
      </c>
      <c r="AX143" s="14" t="s">
        <v>80</v>
      </c>
      <c r="AY143" s="222" t="s">
        <v>133</v>
      </c>
    </row>
    <row r="144" spans="1:65" s="2" customFormat="1" ht="24.2" customHeight="1">
      <c r="A144" s="33"/>
      <c r="B144" s="34"/>
      <c r="C144" s="186" t="s">
        <v>169</v>
      </c>
      <c r="D144" s="186" t="s">
        <v>135</v>
      </c>
      <c r="E144" s="187" t="s">
        <v>180</v>
      </c>
      <c r="F144" s="188" t="s">
        <v>181</v>
      </c>
      <c r="G144" s="189" t="s">
        <v>138</v>
      </c>
      <c r="H144" s="190">
        <v>20334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139</v>
      </c>
      <c r="AT144" s="198" t="s">
        <v>135</v>
      </c>
      <c r="AU144" s="198" t="s">
        <v>82</v>
      </c>
      <c r="AY144" s="16" t="s">
        <v>133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80</v>
      </c>
      <c r="BK144" s="199">
        <f>ROUND(I144*H144,2)</f>
        <v>0</v>
      </c>
      <c r="BL144" s="16" t="s">
        <v>139</v>
      </c>
      <c r="BM144" s="198" t="s">
        <v>172</v>
      </c>
    </row>
    <row r="145" spans="1:65" s="2" customFormat="1" ht="16.5" customHeight="1">
      <c r="A145" s="33"/>
      <c r="B145" s="34"/>
      <c r="C145" s="186" t="s">
        <v>154</v>
      </c>
      <c r="D145" s="186" t="s">
        <v>135</v>
      </c>
      <c r="E145" s="187" t="s">
        <v>183</v>
      </c>
      <c r="F145" s="188" t="s">
        <v>184</v>
      </c>
      <c r="G145" s="189" t="s">
        <v>138</v>
      </c>
      <c r="H145" s="190">
        <v>6000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38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139</v>
      </c>
      <c r="AT145" s="198" t="s">
        <v>135</v>
      </c>
      <c r="AU145" s="198" t="s">
        <v>82</v>
      </c>
      <c r="AY145" s="16" t="s">
        <v>133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80</v>
      </c>
      <c r="BK145" s="199">
        <f>ROUND(I145*H145,2)</f>
        <v>0</v>
      </c>
      <c r="BL145" s="16" t="s">
        <v>139</v>
      </c>
      <c r="BM145" s="198" t="s">
        <v>177</v>
      </c>
    </row>
    <row r="146" spans="1:65" s="12" customFormat="1" ht="22.9" customHeight="1">
      <c r="B146" s="170"/>
      <c r="C146" s="171"/>
      <c r="D146" s="172" t="s">
        <v>72</v>
      </c>
      <c r="E146" s="184" t="s">
        <v>148</v>
      </c>
      <c r="F146" s="184" t="s">
        <v>186</v>
      </c>
      <c r="G146" s="171"/>
      <c r="H146" s="171"/>
      <c r="I146" s="174"/>
      <c r="J146" s="185">
        <f>BK146</f>
        <v>0</v>
      </c>
      <c r="K146" s="171"/>
      <c r="L146" s="176"/>
      <c r="M146" s="177"/>
      <c r="N146" s="178"/>
      <c r="O146" s="178"/>
      <c r="P146" s="179">
        <f>SUM(P147:P149)</f>
        <v>0</v>
      </c>
      <c r="Q146" s="178"/>
      <c r="R146" s="179">
        <f>SUM(R147:R149)</f>
        <v>0</v>
      </c>
      <c r="S146" s="178"/>
      <c r="T146" s="180">
        <f>SUM(T147:T149)</f>
        <v>0</v>
      </c>
      <c r="AR146" s="181" t="s">
        <v>80</v>
      </c>
      <c r="AT146" s="182" t="s">
        <v>72</v>
      </c>
      <c r="AU146" s="182" t="s">
        <v>80</v>
      </c>
      <c r="AY146" s="181" t="s">
        <v>133</v>
      </c>
      <c r="BK146" s="183">
        <f>SUM(BK147:BK149)</f>
        <v>0</v>
      </c>
    </row>
    <row r="147" spans="1:65" s="2" customFormat="1" ht="37.9" customHeight="1">
      <c r="A147" s="33"/>
      <c r="B147" s="34"/>
      <c r="C147" s="186" t="s">
        <v>179</v>
      </c>
      <c r="D147" s="186" t="s">
        <v>135</v>
      </c>
      <c r="E147" s="187" t="s">
        <v>339</v>
      </c>
      <c r="F147" s="188" t="s">
        <v>340</v>
      </c>
      <c r="G147" s="189" t="s">
        <v>146</v>
      </c>
      <c r="H147" s="190">
        <v>57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38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139</v>
      </c>
      <c r="AT147" s="198" t="s">
        <v>135</v>
      </c>
      <c r="AU147" s="198" t="s">
        <v>82</v>
      </c>
      <c r="AY147" s="16" t="s">
        <v>133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80</v>
      </c>
      <c r="BK147" s="199">
        <f>ROUND(I147*H147,2)</f>
        <v>0</v>
      </c>
      <c r="BL147" s="16" t="s">
        <v>139</v>
      </c>
      <c r="BM147" s="198" t="s">
        <v>182</v>
      </c>
    </row>
    <row r="148" spans="1:65" s="13" customFormat="1" ht="11.25">
      <c r="B148" s="200"/>
      <c r="C148" s="201"/>
      <c r="D148" s="202" t="s">
        <v>140</v>
      </c>
      <c r="E148" s="203" t="s">
        <v>1</v>
      </c>
      <c r="F148" s="204" t="s">
        <v>413</v>
      </c>
      <c r="G148" s="201"/>
      <c r="H148" s="205">
        <v>57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140</v>
      </c>
      <c r="AU148" s="211" t="s">
        <v>82</v>
      </c>
      <c r="AV148" s="13" t="s">
        <v>82</v>
      </c>
      <c r="AW148" s="13" t="s">
        <v>31</v>
      </c>
      <c r="AX148" s="13" t="s">
        <v>73</v>
      </c>
      <c r="AY148" s="211" t="s">
        <v>133</v>
      </c>
    </row>
    <row r="149" spans="1:65" s="14" customFormat="1" ht="11.25">
      <c r="B149" s="212"/>
      <c r="C149" s="213"/>
      <c r="D149" s="202" t="s">
        <v>140</v>
      </c>
      <c r="E149" s="214" t="s">
        <v>1</v>
      </c>
      <c r="F149" s="215" t="s">
        <v>143</v>
      </c>
      <c r="G149" s="213"/>
      <c r="H149" s="216">
        <v>57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140</v>
      </c>
      <c r="AU149" s="222" t="s">
        <v>82</v>
      </c>
      <c r="AV149" s="14" t="s">
        <v>139</v>
      </c>
      <c r="AW149" s="14" t="s">
        <v>31</v>
      </c>
      <c r="AX149" s="14" t="s">
        <v>80</v>
      </c>
      <c r="AY149" s="222" t="s">
        <v>133</v>
      </c>
    </row>
    <row r="150" spans="1:65" s="12" customFormat="1" ht="22.9" customHeight="1">
      <c r="B150" s="170"/>
      <c r="C150" s="171"/>
      <c r="D150" s="172" t="s">
        <v>72</v>
      </c>
      <c r="E150" s="184" t="s">
        <v>139</v>
      </c>
      <c r="F150" s="184" t="s">
        <v>206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SUM(P151:P155)</f>
        <v>0</v>
      </c>
      <c r="Q150" s="178"/>
      <c r="R150" s="179">
        <f>SUM(R151:R155)</f>
        <v>0</v>
      </c>
      <c r="S150" s="178"/>
      <c r="T150" s="180">
        <f>SUM(T151:T155)</f>
        <v>0</v>
      </c>
      <c r="AR150" s="181" t="s">
        <v>80</v>
      </c>
      <c r="AT150" s="182" t="s">
        <v>72</v>
      </c>
      <c r="AU150" s="182" t="s">
        <v>80</v>
      </c>
      <c r="AY150" s="181" t="s">
        <v>133</v>
      </c>
      <c r="BK150" s="183">
        <f>SUM(BK151:BK155)</f>
        <v>0</v>
      </c>
    </row>
    <row r="151" spans="1:65" s="2" customFormat="1" ht="24.2" customHeight="1">
      <c r="A151" s="33"/>
      <c r="B151" s="34"/>
      <c r="C151" s="186" t="s">
        <v>163</v>
      </c>
      <c r="D151" s="186" t="s">
        <v>135</v>
      </c>
      <c r="E151" s="187" t="s">
        <v>211</v>
      </c>
      <c r="F151" s="188" t="s">
        <v>212</v>
      </c>
      <c r="G151" s="189" t="s">
        <v>146</v>
      </c>
      <c r="H151" s="190">
        <v>120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139</v>
      </c>
      <c r="AT151" s="198" t="s">
        <v>135</v>
      </c>
      <c r="AU151" s="198" t="s">
        <v>82</v>
      </c>
      <c r="AY151" s="16" t="s">
        <v>133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80</v>
      </c>
      <c r="BK151" s="199">
        <f>ROUND(I151*H151,2)</f>
        <v>0</v>
      </c>
      <c r="BL151" s="16" t="s">
        <v>139</v>
      </c>
      <c r="BM151" s="198" t="s">
        <v>185</v>
      </c>
    </row>
    <row r="152" spans="1:65" s="13" customFormat="1" ht="11.25">
      <c r="B152" s="200"/>
      <c r="C152" s="201"/>
      <c r="D152" s="202" t="s">
        <v>140</v>
      </c>
      <c r="E152" s="203" t="s">
        <v>1</v>
      </c>
      <c r="F152" s="204" t="s">
        <v>414</v>
      </c>
      <c r="G152" s="201"/>
      <c r="H152" s="205">
        <v>120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140</v>
      </c>
      <c r="AU152" s="211" t="s">
        <v>82</v>
      </c>
      <c r="AV152" s="13" t="s">
        <v>82</v>
      </c>
      <c r="AW152" s="13" t="s">
        <v>31</v>
      </c>
      <c r="AX152" s="13" t="s">
        <v>73</v>
      </c>
      <c r="AY152" s="211" t="s">
        <v>133</v>
      </c>
    </row>
    <row r="153" spans="1:65" s="14" customFormat="1" ht="11.25">
      <c r="B153" s="212"/>
      <c r="C153" s="213"/>
      <c r="D153" s="202" t="s">
        <v>140</v>
      </c>
      <c r="E153" s="214" t="s">
        <v>1</v>
      </c>
      <c r="F153" s="215" t="s">
        <v>143</v>
      </c>
      <c r="G153" s="213"/>
      <c r="H153" s="216">
        <v>120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140</v>
      </c>
      <c r="AU153" s="222" t="s">
        <v>82</v>
      </c>
      <c r="AV153" s="14" t="s">
        <v>139</v>
      </c>
      <c r="AW153" s="14" t="s">
        <v>31</v>
      </c>
      <c r="AX153" s="14" t="s">
        <v>80</v>
      </c>
      <c r="AY153" s="222" t="s">
        <v>133</v>
      </c>
    </row>
    <row r="154" spans="1:65" s="2" customFormat="1" ht="24.2" customHeight="1">
      <c r="A154" s="33"/>
      <c r="B154" s="34"/>
      <c r="C154" s="186" t="s">
        <v>187</v>
      </c>
      <c r="D154" s="186" t="s">
        <v>135</v>
      </c>
      <c r="E154" s="187" t="s">
        <v>216</v>
      </c>
      <c r="F154" s="188" t="s">
        <v>217</v>
      </c>
      <c r="G154" s="189" t="s">
        <v>138</v>
      </c>
      <c r="H154" s="190">
        <v>300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139</v>
      </c>
      <c r="AT154" s="198" t="s">
        <v>135</v>
      </c>
      <c r="AU154" s="198" t="s">
        <v>82</v>
      </c>
      <c r="AY154" s="16" t="s">
        <v>133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80</v>
      </c>
      <c r="BK154" s="199">
        <f>ROUND(I154*H154,2)</f>
        <v>0</v>
      </c>
      <c r="BL154" s="16" t="s">
        <v>139</v>
      </c>
      <c r="BM154" s="198" t="s">
        <v>191</v>
      </c>
    </row>
    <row r="155" spans="1:65" s="2" customFormat="1" ht="21.75" customHeight="1">
      <c r="A155" s="33"/>
      <c r="B155" s="34"/>
      <c r="C155" s="186" t="s">
        <v>167</v>
      </c>
      <c r="D155" s="186" t="s">
        <v>135</v>
      </c>
      <c r="E155" s="187" t="s">
        <v>347</v>
      </c>
      <c r="F155" s="188" t="s">
        <v>348</v>
      </c>
      <c r="G155" s="189" t="s">
        <v>258</v>
      </c>
      <c r="H155" s="190">
        <v>4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38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139</v>
      </c>
      <c r="AT155" s="198" t="s">
        <v>135</v>
      </c>
      <c r="AU155" s="198" t="s">
        <v>82</v>
      </c>
      <c r="AY155" s="16" t="s">
        <v>133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80</v>
      </c>
      <c r="BK155" s="199">
        <f>ROUND(I155*H155,2)</f>
        <v>0</v>
      </c>
      <c r="BL155" s="16" t="s">
        <v>139</v>
      </c>
      <c r="BM155" s="198" t="s">
        <v>194</v>
      </c>
    </row>
    <row r="156" spans="1:65" s="12" customFormat="1" ht="22.9" customHeight="1">
      <c r="B156" s="170"/>
      <c r="C156" s="171"/>
      <c r="D156" s="172" t="s">
        <v>72</v>
      </c>
      <c r="E156" s="184" t="s">
        <v>229</v>
      </c>
      <c r="F156" s="184" t="s">
        <v>230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P157</f>
        <v>0</v>
      </c>
      <c r="Q156" s="178"/>
      <c r="R156" s="179">
        <f>R157</f>
        <v>0</v>
      </c>
      <c r="S156" s="178"/>
      <c r="T156" s="180">
        <f>T157</f>
        <v>0</v>
      </c>
      <c r="AR156" s="181" t="s">
        <v>80</v>
      </c>
      <c r="AT156" s="182" t="s">
        <v>72</v>
      </c>
      <c r="AU156" s="182" t="s">
        <v>80</v>
      </c>
      <c r="AY156" s="181" t="s">
        <v>133</v>
      </c>
      <c r="BK156" s="183">
        <f>BK157</f>
        <v>0</v>
      </c>
    </row>
    <row r="157" spans="1:65" s="2" customFormat="1" ht="21.75" customHeight="1">
      <c r="A157" s="33"/>
      <c r="B157" s="34"/>
      <c r="C157" s="186" t="s">
        <v>196</v>
      </c>
      <c r="D157" s="186" t="s">
        <v>135</v>
      </c>
      <c r="E157" s="187" t="s">
        <v>231</v>
      </c>
      <c r="F157" s="188" t="s">
        <v>232</v>
      </c>
      <c r="G157" s="189" t="s">
        <v>203</v>
      </c>
      <c r="H157" s="190">
        <v>151.78800000000001</v>
      </c>
      <c r="I157" s="191"/>
      <c r="J157" s="192">
        <f>ROUND(I157*H157,2)</f>
        <v>0</v>
      </c>
      <c r="K157" s="193"/>
      <c r="L157" s="38"/>
      <c r="M157" s="234" t="s">
        <v>1</v>
      </c>
      <c r="N157" s="235" t="s">
        <v>38</v>
      </c>
      <c r="O157" s="236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139</v>
      </c>
      <c r="AT157" s="198" t="s">
        <v>135</v>
      </c>
      <c r="AU157" s="198" t="s">
        <v>82</v>
      </c>
      <c r="AY157" s="16" t="s">
        <v>133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80</v>
      </c>
      <c r="BK157" s="199">
        <f>ROUND(I157*H157,2)</f>
        <v>0</v>
      </c>
      <c r="BL157" s="16" t="s">
        <v>139</v>
      </c>
      <c r="BM157" s="198" t="s">
        <v>199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g+MLqdJLOocF12K0K4Pcvk0LApcQ99Mh4/ly9EAZwNh2v/DqVty0/T5OULWyIQHzNdkh5pIG+8N+TzT0hHnQVg==" saltValue="bhLDVlFYb68kMoMm8USTeAGGHMoejDpxc2opMCYruyGIXFhSafrUsPJbdA7/uMI16pnFwNVSZc4mPpBt57pD1Q==" spinCount="100000" sheet="1" objects="1" scenarios="1" formatColumns="0" formatRows="0" autoFilter="0"/>
  <autoFilter ref="C120:K157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100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415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ROUND((SUM(BE118:BE148)),  2)</f>
        <v>0</v>
      </c>
      <c r="G33" s="33"/>
      <c r="H33" s="33"/>
      <c r="I33" s="123">
        <v>0.21</v>
      </c>
      <c r="J33" s="122">
        <f>ROUND(((SUM(BE118:BE148))*I33),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ROUND((SUM(BF118:BF148)),  2)</f>
        <v>0</v>
      </c>
      <c r="G34" s="33"/>
      <c r="H34" s="33"/>
      <c r="I34" s="123">
        <v>0.15</v>
      </c>
      <c r="J34" s="122">
        <f>ROUND(((SUM(BF118:BF148))*I34),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ROUND((SUM(BG118:BG148)),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ROUND((SUM(BH118:BH148)),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ROUND((SUM(BI118:BI148)),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06 - SO 01.6 Meze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118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0" t="str">
        <f>E7</f>
        <v>2022-04-01 - Chlum u Blatné - rybník_odemčený</v>
      </c>
      <c r="F108" s="291"/>
      <c r="G108" s="291"/>
      <c r="H108" s="291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42" t="str">
        <f>E9</f>
        <v>06 - SO 01.6 Meze</v>
      </c>
      <c r="F110" s="292"/>
      <c r="G110" s="292"/>
      <c r="H110" s="29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16. 6. 2023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30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119</v>
      </c>
      <c r="D117" s="161" t="s">
        <v>58</v>
      </c>
      <c r="E117" s="161" t="s">
        <v>54</v>
      </c>
      <c r="F117" s="161" t="s">
        <v>55</v>
      </c>
      <c r="G117" s="161" t="s">
        <v>120</v>
      </c>
      <c r="H117" s="161" t="s">
        <v>121</v>
      </c>
      <c r="I117" s="161" t="s">
        <v>122</v>
      </c>
      <c r="J117" s="162" t="s">
        <v>109</v>
      </c>
      <c r="K117" s="163" t="s">
        <v>123</v>
      </c>
      <c r="L117" s="164"/>
      <c r="M117" s="74" t="s">
        <v>1</v>
      </c>
      <c r="N117" s="75" t="s">
        <v>37</v>
      </c>
      <c r="O117" s="75" t="s">
        <v>124</v>
      </c>
      <c r="P117" s="75" t="s">
        <v>125</v>
      </c>
      <c r="Q117" s="75" t="s">
        <v>126</v>
      </c>
      <c r="R117" s="75" t="s">
        <v>127</v>
      </c>
      <c r="S117" s="75" t="s">
        <v>128</v>
      </c>
      <c r="T117" s="76" t="s">
        <v>129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130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111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72</v>
      </c>
      <c r="E119" s="173" t="s">
        <v>131</v>
      </c>
      <c r="F119" s="173" t="s">
        <v>132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80</v>
      </c>
      <c r="AT119" s="182" t="s">
        <v>72</v>
      </c>
      <c r="AU119" s="182" t="s">
        <v>73</v>
      </c>
      <c r="AY119" s="181" t="s">
        <v>133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80</v>
      </c>
      <c r="F120" s="184" t="s">
        <v>134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SUM(P121:P148)</f>
        <v>0</v>
      </c>
      <c r="Q120" s="178"/>
      <c r="R120" s="179">
        <f>SUM(R121:R148)</f>
        <v>0</v>
      </c>
      <c r="S120" s="178"/>
      <c r="T120" s="180">
        <f>SUM(T121:T148)</f>
        <v>0</v>
      </c>
      <c r="AR120" s="181" t="s">
        <v>80</v>
      </c>
      <c r="AT120" s="182" t="s">
        <v>72</v>
      </c>
      <c r="AU120" s="182" t="s">
        <v>80</v>
      </c>
      <c r="AY120" s="181" t="s">
        <v>133</v>
      </c>
      <c r="BK120" s="183">
        <f>SUM(BK121:BK148)</f>
        <v>0</v>
      </c>
    </row>
    <row r="121" spans="1:65" s="2" customFormat="1" ht="24.2" customHeight="1">
      <c r="A121" s="33"/>
      <c r="B121" s="34"/>
      <c r="C121" s="186" t="s">
        <v>80</v>
      </c>
      <c r="D121" s="186" t="s">
        <v>135</v>
      </c>
      <c r="E121" s="187" t="s">
        <v>136</v>
      </c>
      <c r="F121" s="188" t="s">
        <v>137</v>
      </c>
      <c r="G121" s="189" t="s">
        <v>138</v>
      </c>
      <c r="H121" s="190">
        <v>9798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38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139</v>
      </c>
      <c r="AT121" s="198" t="s">
        <v>135</v>
      </c>
      <c r="AU121" s="198" t="s">
        <v>82</v>
      </c>
      <c r="AY121" s="16" t="s">
        <v>133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80</v>
      </c>
      <c r="BK121" s="199">
        <f>ROUND(I121*H121,2)</f>
        <v>0</v>
      </c>
      <c r="BL121" s="16" t="s">
        <v>139</v>
      </c>
      <c r="BM121" s="198" t="s">
        <v>82</v>
      </c>
    </row>
    <row r="122" spans="1:65" s="13" customFormat="1" ht="11.25">
      <c r="B122" s="200"/>
      <c r="C122" s="201"/>
      <c r="D122" s="202" t="s">
        <v>140</v>
      </c>
      <c r="E122" s="203" t="s">
        <v>1</v>
      </c>
      <c r="F122" s="204" t="s">
        <v>416</v>
      </c>
      <c r="G122" s="201"/>
      <c r="H122" s="205">
        <v>2448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140</v>
      </c>
      <c r="AU122" s="211" t="s">
        <v>82</v>
      </c>
      <c r="AV122" s="13" t="s">
        <v>82</v>
      </c>
      <c r="AW122" s="13" t="s">
        <v>31</v>
      </c>
      <c r="AX122" s="13" t="s">
        <v>73</v>
      </c>
      <c r="AY122" s="211" t="s">
        <v>133</v>
      </c>
    </row>
    <row r="123" spans="1:65" s="13" customFormat="1" ht="11.25">
      <c r="B123" s="200"/>
      <c r="C123" s="201"/>
      <c r="D123" s="202" t="s">
        <v>140</v>
      </c>
      <c r="E123" s="203" t="s">
        <v>1</v>
      </c>
      <c r="F123" s="204" t="s">
        <v>417</v>
      </c>
      <c r="G123" s="201"/>
      <c r="H123" s="205">
        <v>4375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140</v>
      </c>
      <c r="AU123" s="211" t="s">
        <v>82</v>
      </c>
      <c r="AV123" s="13" t="s">
        <v>82</v>
      </c>
      <c r="AW123" s="13" t="s">
        <v>31</v>
      </c>
      <c r="AX123" s="13" t="s">
        <v>73</v>
      </c>
      <c r="AY123" s="211" t="s">
        <v>133</v>
      </c>
    </row>
    <row r="124" spans="1:65" s="13" customFormat="1" ht="11.25">
      <c r="B124" s="200"/>
      <c r="C124" s="201"/>
      <c r="D124" s="202" t="s">
        <v>140</v>
      </c>
      <c r="E124" s="203" t="s">
        <v>1</v>
      </c>
      <c r="F124" s="204" t="s">
        <v>418</v>
      </c>
      <c r="G124" s="201"/>
      <c r="H124" s="205">
        <v>2975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140</v>
      </c>
      <c r="AU124" s="211" t="s">
        <v>82</v>
      </c>
      <c r="AV124" s="13" t="s">
        <v>82</v>
      </c>
      <c r="AW124" s="13" t="s">
        <v>31</v>
      </c>
      <c r="AX124" s="13" t="s">
        <v>73</v>
      </c>
      <c r="AY124" s="211" t="s">
        <v>133</v>
      </c>
    </row>
    <row r="125" spans="1:65" s="14" customFormat="1" ht="11.25">
      <c r="B125" s="212"/>
      <c r="C125" s="213"/>
      <c r="D125" s="202" t="s">
        <v>140</v>
      </c>
      <c r="E125" s="214" t="s">
        <v>1</v>
      </c>
      <c r="F125" s="215" t="s">
        <v>143</v>
      </c>
      <c r="G125" s="213"/>
      <c r="H125" s="216">
        <v>9798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140</v>
      </c>
      <c r="AU125" s="222" t="s">
        <v>82</v>
      </c>
      <c r="AV125" s="14" t="s">
        <v>139</v>
      </c>
      <c r="AW125" s="14" t="s">
        <v>31</v>
      </c>
      <c r="AX125" s="14" t="s">
        <v>80</v>
      </c>
      <c r="AY125" s="222" t="s">
        <v>133</v>
      </c>
    </row>
    <row r="126" spans="1:65" s="2" customFormat="1" ht="37.9" customHeight="1">
      <c r="A126" s="33"/>
      <c r="B126" s="34"/>
      <c r="C126" s="186" t="s">
        <v>82</v>
      </c>
      <c r="D126" s="186" t="s">
        <v>135</v>
      </c>
      <c r="E126" s="187" t="s">
        <v>149</v>
      </c>
      <c r="F126" s="188" t="s">
        <v>150</v>
      </c>
      <c r="G126" s="189" t="s">
        <v>146</v>
      </c>
      <c r="H126" s="190">
        <v>1959.6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139</v>
      </c>
      <c r="AT126" s="198" t="s">
        <v>135</v>
      </c>
      <c r="AU126" s="198" t="s">
        <v>82</v>
      </c>
      <c r="AY126" s="16" t="s">
        <v>133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80</v>
      </c>
      <c r="BK126" s="199">
        <f>ROUND(I126*H126,2)</f>
        <v>0</v>
      </c>
      <c r="BL126" s="16" t="s">
        <v>139</v>
      </c>
      <c r="BM126" s="198" t="s">
        <v>139</v>
      </c>
    </row>
    <row r="127" spans="1:65" s="2" customFormat="1" ht="16.5" customHeight="1">
      <c r="A127" s="33"/>
      <c r="B127" s="34"/>
      <c r="C127" s="186" t="s">
        <v>148</v>
      </c>
      <c r="D127" s="186" t="s">
        <v>135</v>
      </c>
      <c r="E127" s="187" t="s">
        <v>152</v>
      </c>
      <c r="F127" s="188" t="s">
        <v>153</v>
      </c>
      <c r="G127" s="189" t="s">
        <v>146</v>
      </c>
      <c r="H127" s="190">
        <v>1959.6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139</v>
      </c>
      <c r="AT127" s="198" t="s">
        <v>135</v>
      </c>
      <c r="AU127" s="198" t="s">
        <v>82</v>
      </c>
      <c r="AY127" s="16" t="s">
        <v>133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0</v>
      </c>
      <c r="BL127" s="16" t="s">
        <v>139</v>
      </c>
      <c r="BM127" s="198" t="s">
        <v>151</v>
      </c>
    </row>
    <row r="128" spans="1:65" s="2" customFormat="1" ht="37.9" customHeight="1">
      <c r="A128" s="33"/>
      <c r="B128" s="34"/>
      <c r="C128" s="186" t="s">
        <v>139</v>
      </c>
      <c r="D128" s="186" t="s">
        <v>135</v>
      </c>
      <c r="E128" s="187" t="s">
        <v>161</v>
      </c>
      <c r="F128" s="188" t="s">
        <v>162</v>
      </c>
      <c r="G128" s="189" t="s">
        <v>146</v>
      </c>
      <c r="H128" s="190">
        <v>12740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139</v>
      </c>
      <c r="AT128" s="198" t="s">
        <v>135</v>
      </c>
      <c r="AU128" s="198" t="s">
        <v>82</v>
      </c>
      <c r="AY128" s="16" t="s">
        <v>133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80</v>
      </c>
      <c r="BK128" s="199">
        <f>ROUND(I128*H128,2)</f>
        <v>0</v>
      </c>
      <c r="BL128" s="16" t="s">
        <v>139</v>
      </c>
      <c r="BM128" s="198" t="s">
        <v>154</v>
      </c>
    </row>
    <row r="129" spans="1:65" s="13" customFormat="1" ht="11.25">
      <c r="B129" s="200"/>
      <c r="C129" s="201"/>
      <c r="D129" s="202" t="s">
        <v>140</v>
      </c>
      <c r="E129" s="203" t="s">
        <v>1</v>
      </c>
      <c r="F129" s="204" t="s">
        <v>419</v>
      </c>
      <c r="G129" s="201"/>
      <c r="H129" s="205">
        <v>2586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140</v>
      </c>
      <c r="AU129" s="211" t="s">
        <v>82</v>
      </c>
      <c r="AV129" s="13" t="s">
        <v>82</v>
      </c>
      <c r="AW129" s="13" t="s">
        <v>31</v>
      </c>
      <c r="AX129" s="13" t="s">
        <v>73</v>
      </c>
      <c r="AY129" s="211" t="s">
        <v>133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420</v>
      </c>
      <c r="G130" s="201"/>
      <c r="H130" s="205">
        <v>6552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140</v>
      </c>
      <c r="AU130" s="211" t="s">
        <v>82</v>
      </c>
      <c r="AV130" s="13" t="s">
        <v>82</v>
      </c>
      <c r="AW130" s="13" t="s">
        <v>31</v>
      </c>
      <c r="AX130" s="13" t="s">
        <v>73</v>
      </c>
      <c r="AY130" s="211" t="s">
        <v>133</v>
      </c>
    </row>
    <row r="131" spans="1:65" s="13" customFormat="1" ht="11.25">
      <c r="B131" s="200"/>
      <c r="C131" s="201"/>
      <c r="D131" s="202" t="s">
        <v>140</v>
      </c>
      <c r="E131" s="203" t="s">
        <v>1</v>
      </c>
      <c r="F131" s="204" t="s">
        <v>421</v>
      </c>
      <c r="G131" s="201"/>
      <c r="H131" s="205">
        <v>3602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140</v>
      </c>
      <c r="AU131" s="211" t="s">
        <v>82</v>
      </c>
      <c r="AV131" s="13" t="s">
        <v>82</v>
      </c>
      <c r="AW131" s="13" t="s">
        <v>31</v>
      </c>
      <c r="AX131" s="13" t="s">
        <v>73</v>
      </c>
      <c r="AY131" s="211" t="s">
        <v>133</v>
      </c>
    </row>
    <row r="132" spans="1:65" s="14" customFormat="1" ht="11.25">
      <c r="B132" s="212"/>
      <c r="C132" s="213"/>
      <c r="D132" s="202" t="s">
        <v>140</v>
      </c>
      <c r="E132" s="214" t="s">
        <v>1</v>
      </c>
      <c r="F132" s="215" t="s">
        <v>143</v>
      </c>
      <c r="G132" s="213"/>
      <c r="H132" s="216">
        <v>12740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140</v>
      </c>
      <c r="AU132" s="222" t="s">
        <v>82</v>
      </c>
      <c r="AV132" s="14" t="s">
        <v>139</v>
      </c>
      <c r="AW132" s="14" t="s">
        <v>31</v>
      </c>
      <c r="AX132" s="14" t="s">
        <v>80</v>
      </c>
      <c r="AY132" s="222" t="s">
        <v>133</v>
      </c>
    </row>
    <row r="133" spans="1:65" s="2" customFormat="1" ht="24.2" customHeight="1">
      <c r="A133" s="33"/>
      <c r="B133" s="34"/>
      <c r="C133" s="186" t="s">
        <v>160</v>
      </c>
      <c r="D133" s="186" t="s">
        <v>135</v>
      </c>
      <c r="E133" s="187" t="s">
        <v>165</v>
      </c>
      <c r="F133" s="188" t="s">
        <v>166</v>
      </c>
      <c r="G133" s="189" t="s">
        <v>138</v>
      </c>
      <c r="H133" s="190">
        <v>9798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139</v>
      </c>
      <c r="AT133" s="198" t="s">
        <v>135</v>
      </c>
      <c r="AU133" s="198" t="s">
        <v>82</v>
      </c>
      <c r="AY133" s="16" t="s">
        <v>133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80</v>
      </c>
      <c r="BK133" s="199">
        <f>ROUND(I133*H133,2)</f>
        <v>0</v>
      </c>
      <c r="BL133" s="16" t="s">
        <v>139</v>
      </c>
      <c r="BM133" s="198" t="s">
        <v>163</v>
      </c>
    </row>
    <row r="134" spans="1:65" s="2" customFormat="1" ht="24.2" customHeight="1">
      <c r="A134" s="33"/>
      <c r="B134" s="34"/>
      <c r="C134" s="186" t="s">
        <v>151</v>
      </c>
      <c r="D134" s="186" t="s">
        <v>135</v>
      </c>
      <c r="E134" s="187" t="s">
        <v>170</v>
      </c>
      <c r="F134" s="188" t="s">
        <v>171</v>
      </c>
      <c r="G134" s="189" t="s">
        <v>138</v>
      </c>
      <c r="H134" s="190">
        <v>9798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139</v>
      </c>
      <c r="AT134" s="198" t="s">
        <v>135</v>
      </c>
      <c r="AU134" s="198" t="s">
        <v>82</v>
      </c>
      <c r="AY134" s="16" t="s">
        <v>133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80</v>
      </c>
      <c r="BK134" s="199">
        <f>ROUND(I134*H134,2)</f>
        <v>0</v>
      </c>
      <c r="BL134" s="16" t="s">
        <v>139</v>
      </c>
      <c r="BM134" s="198" t="s">
        <v>167</v>
      </c>
    </row>
    <row r="135" spans="1:65" s="2" customFormat="1" ht="16.5" customHeight="1">
      <c r="A135" s="33"/>
      <c r="B135" s="34"/>
      <c r="C135" s="223" t="s">
        <v>169</v>
      </c>
      <c r="D135" s="223" t="s">
        <v>173</v>
      </c>
      <c r="E135" s="224" t="s">
        <v>174</v>
      </c>
      <c r="F135" s="225" t="s">
        <v>175</v>
      </c>
      <c r="G135" s="226" t="s">
        <v>176</v>
      </c>
      <c r="H135" s="227">
        <v>342.93</v>
      </c>
      <c r="I135" s="228"/>
      <c r="J135" s="229">
        <f>ROUND(I135*H135,2)</f>
        <v>0</v>
      </c>
      <c r="K135" s="230"/>
      <c r="L135" s="231"/>
      <c r="M135" s="232" t="s">
        <v>1</v>
      </c>
      <c r="N135" s="233" t="s">
        <v>38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154</v>
      </c>
      <c r="AT135" s="198" t="s">
        <v>173</v>
      </c>
      <c r="AU135" s="198" t="s">
        <v>82</v>
      </c>
      <c r="AY135" s="16" t="s">
        <v>133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80</v>
      </c>
      <c r="BK135" s="199">
        <f>ROUND(I135*H135,2)</f>
        <v>0</v>
      </c>
      <c r="BL135" s="16" t="s">
        <v>139</v>
      </c>
      <c r="BM135" s="198" t="s">
        <v>172</v>
      </c>
    </row>
    <row r="136" spans="1:65" s="13" customFormat="1" ht="11.25">
      <c r="B136" s="200"/>
      <c r="C136" s="201"/>
      <c r="D136" s="202" t="s">
        <v>140</v>
      </c>
      <c r="E136" s="203" t="s">
        <v>1</v>
      </c>
      <c r="F136" s="204" t="s">
        <v>422</v>
      </c>
      <c r="G136" s="201"/>
      <c r="H136" s="205">
        <v>342.93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140</v>
      </c>
      <c r="AU136" s="211" t="s">
        <v>82</v>
      </c>
      <c r="AV136" s="13" t="s">
        <v>82</v>
      </c>
      <c r="AW136" s="13" t="s">
        <v>31</v>
      </c>
      <c r="AX136" s="13" t="s">
        <v>73</v>
      </c>
      <c r="AY136" s="211" t="s">
        <v>133</v>
      </c>
    </row>
    <row r="137" spans="1:65" s="14" customFormat="1" ht="11.25">
      <c r="B137" s="212"/>
      <c r="C137" s="213"/>
      <c r="D137" s="202" t="s">
        <v>140</v>
      </c>
      <c r="E137" s="214" t="s">
        <v>1</v>
      </c>
      <c r="F137" s="215" t="s">
        <v>143</v>
      </c>
      <c r="G137" s="213"/>
      <c r="H137" s="216">
        <v>342.93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140</v>
      </c>
      <c r="AU137" s="222" t="s">
        <v>82</v>
      </c>
      <c r="AV137" s="14" t="s">
        <v>139</v>
      </c>
      <c r="AW137" s="14" t="s">
        <v>31</v>
      </c>
      <c r="AX137" s="14" t="s">
        <v>80</v>
      </c>
      <c r="AY137" s="222" t="s">
        <v>133</v>
      </c>
    </row>
    <row r="138" spans="1:65" s="2" customFormat="1" ht="24.2" customHeight="1">
      <c r="A138" s="33"/>
      <c r="B138" s="34"/>
      <c r="C138" s="186" t="s">
        <v>154</v>
      </c>
      <c r="D138" s="186" t="s">
        <v>135</v>
      </c>
      <c r="E138" s="187" t="s">
        <v>180</v>
      </c>
      <c r="F138" s="188" t="s">
        <v>181</v>
      </c>
      <c r="G138" s="189" t="s">
        <v>138</v>
      </c>
      <c r="H138" s="190">
        <v>9872</v>
      </c>
      <c r="I138" s="191"/>
      <c r="J138" s="192">
        <f t="shared" ref="J138:J148" si="0">ROUND(I138*H138,2)</f>
        <v>0</v>
      </c>
      <c r="K138" s="193"/>
      <c r="L138" s="38"/>
      <c r="M138" s="194" t="s">
        <v>1</v>
      </c>
      <c r="N138" s="195" t="s">
        <v>38</v>
      </c>
      <c r="O138" s="70"/>
      <c r="P138" s="196">
        <f t="shared" ref="P138:P148" si="1">O138*H138</f>
        <v>0</v>
      </c>
      <c r="Q138" s="196">
        <v>0</v>
      </c>
      <c r="R138" s="196">
        <f t="shared" ref="R138:R148" si="2">Q138*H138</f>
        <v>0</v>
      </c>
      <c r="S138" s="196">
        <v>0</v>
      </c>
      <c r="T138" s="197">
        <f t="shared" ref="T138:T148" si="3"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139</v>
      </c>
      <c r="AT138" s="198" t="s">
        <v>135</v>
      </c>
      <c r="AU138" s="198" t="s">
        <v>82</v>
      </c>
      <c r="AY138" s="16" t="s">
        <v>133</v>
      </c>
      <c r="BE138" s="199">
        <f t="shared" ref="BE138:BE148" si="4">IF(N138="základní",J138,0)</f>
        <v>0</v>
      </c>
      <c r="BF138" s="199">
        <f t="shared" ref="BF138:BF148" si="5">IF(N138="snížená",J138,0)</f>
        <v>0</v>
      </c>
      <c r="BG138" s="199">
        <f t="shared" ref="BG138:BG148" si="6">IF(N138="zákl. přenesená",J138,0)</f>
        <v>0</v>
      </c>
      <c r="BH138" s="199">
        <f t="shared" ref="BH138:BH148" si="7">IF(N138="sníž. přenesená",J138,0)</f>
        <v>0</v>
      </c>
      <c r="BI138" s="199">
        <f t="shared" ref="BI138:BI148" si="8">IF(N138="nulová",J138,0)</f>
        <v>0</v>
      </c>
      <c r="BJ138" s="16" t="s">
        <v>80</v>
      </c>
      <c r="BK138" s="199">
        <f t="shared" ref="BK138:BK148" si="9">ROUND(I138*H138,2)</f>
        <v>0</v>
      </c>
      <c r="BL138" s="16" t="s">
        <v>139</v>
      </c>
      <c r="BM138" s="198" t="s">
        <v>177</v>
      </c>
    </row>
    <row r="139" spans="1:65" s="2" customFormat="1" ht="16.5" customHeight="1">
      <c r="A139" s="33"/>
      <c r="B139" s="34"/>
      <c r="C139" s="186" t="s">
        <v>179</v>
      </c>
      <c r="D139" s="186" t="s">
        <v>135</v>
      </c>
      <c r="E139" s="187" t="s">
        <v>183</v>
      </c>
      <c r="F139" s="188" t="s">
        <v>184</v>
      </c>
      <c r="G139" s="189" t="s">
        <v>138</v>
      </c>
      <c r="H139" s="190">
        <v>3200</v>
      </c>
      <c r="I139" s="191"/>
      <c r="J139" s="192">
        <f t="shared" si="0"/>
        <v>0</v>
      </c>
      <c r="K139" s="193"/>
      <c r="L139" s="38"/>
      <c r="M139" s="194" t="s">
        <v>1</v>
      </c>
      <c r="N139" s="195" t="s">
        <v>38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139</v>
      </c>
      <c r="AT139" s="198" t="s">
        <v>135</v>
      </c>
      <c r="AU139" s="198" t="s">
        <v>82</v>
      </c>
      <c r="AY139" s="16" t="s">
        <v>133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80</v>
      </c>
      <c r="BK139" s="199">
        <f t="shared" si="9"/>
        <v>0</v>
      </c>
      <c r="BL139" s="16" t="s">
        <v>139</v>
      </c>
      <c r="BM139" s="198" t="s">
        <v>182</v>
      </c>
    </row>
    <row r="140" spans="1:65" s="2" customFormat="1" ht="24.2" customHeight="1">
      <c r="A140" s="33"/>
      <c r="B140" s="34"/>
      <c r="C140" s="186" t="s">
        <v>163</v>
      </c>
      <c r="D140" s="186" t="s">
        <v>135</v>
      </c>
      <c r="E140" s="187" t="s">
        <v>423</v>
      </c>
      <c r="F140" s="188" t="s">
        <v>424</v>
      </c>
      <c r="G140" s="189" t="s">
        <v>296</v>
      </c>
      <c r="H140" s="190">
        <v>30</v>
      </c>
      <c r="I140" s="191"/>
      <c r="J140" s="192">
        <f t="shared" si="0"/>
        <v>0</v>
      </c>
      <c r="K140" s="193"/>
      <c r="L140" s="38"/>
      <c r="M140" s="194" t="s">
        <v>1</v>
      </c>
      <c r="N140" s="195" t="s">
        <v>38</v>
      </c>
      <c r="O140" s="70"/>
      <c r="P140" s="196">
        <f t="shared" si="1"/>
        <v>0</v>
      </c>
      <c r="Q140" s="196">
        <v>0</v>
      </c>
      <c r="R140" s="196">
        <f t="shared" si="2"/>
        <v>0</v>
      </c>
      <c r="S140" s="196">
        <v>0</v>
      </c>
      <c r="T140" s="19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139</v>
      </c>
      <c r="AT140" s="198" t="s">
        <v>135</v>
      </c>
      <c r="AU140" s="198" t="s">
        <v>82</v>
      </c>
      <c r="AY140" s="16" t="s">
        <v>133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6" t="s">
        <v>80</v>
      </c>
      <c r="BK140" s="199">
        <f t="shared" si="9"/>
        <v>0</v>
      </c>
      <c r="BL140" s="16" t="s">
        <v>139</v>
      </c>
      <c r="BM140" s="198" t="s">
        <v>185</v>
      </c>
    </row>
    <row r="141" spans="1:65" s="2" customFormat="1" ht="16.5" customHeight="1">
      <c r="A141" s="33"/>
      <c r="B141" s="34"/>
      <c r="C141" s="223" t="s">
        <v>187</v>
      </c>
      <c r="D141" s="223" t="s">
        <v>173</v>
      </c>
      <c r="E141" s="224" t="s">
        <v>425</v>
      </c>
      <c r="F141" s="225" t="s">
        <v>426</v>
      </c>
      <c r="G141" s="226" t="s">
        <v>296</v>
      </c>
      <c r="H141" s="227">
        <v>6</v>
      </c>
      <c r="I141" s="228"/>
      <c r="J141" s="229">
        <f t="shared" si="0"/>
        <v>0</v>
      </c>
      <c r="K141" s="230"/>
      <c r="L141" s="231"/>
      <c r="M141" s="232" t="s">
        <v>1</v>
      </c>
      <c r="N141" s="233" t="s">
        <v>38</v>
      </c>
      <c r="O141" s="70"/>
      <c r="P141" s="196">
        <f t="shared" si="1"/>
        <v>0</v>
      </c>
      <c r="Q141" s="196">
        <v>0</v>
      </c>
      <c r="R141" s="196">
        <f t="shared" si="2"/>
        <v>0</v>
      </c>
      <c r="S141" s="196">
        <v>0</v>
      </c>
      <c r="T141" s="19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154</v>
      </c>
      <c r="AT141" s="198" t="s">
        <v>173</v>
      </c>
      <c r="AU141" s="198" t="s">
        <v>82</v>
      </c>
      <c r="AY141" s="16" t="s">
        <v>133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6" t="s">
        <v>80</v>
      </c>
      <c r="BK141" s="199">
        <f t="shared" si="9"/>
        <v>0</v>
      </c>
      <c r="BL141" s="16" t="s">
        <v>139</v>
      </c>
      <c r="BM141" s="198" t="s">
        <v>191</v>
      </c>
    </row>
    <row r="142" spans="1:65" s="2" customFormat="1" ht="16.5" customHeight="1">
      <c r="A142" s="33"/>
      <c r="B142" s="34"/>
      <c r="C142" s="223" t="s">
        <v>167</v>
      </c>
      <c r="D142" s="223" t="s">
        <v>173</v>
      </c>
      <c r="E142" s="224" t="s">
        <v>427</v>
      </c>
      <c r="F142" s="225" t="s">
        <v>428</v>
      </c>
      <c r="G142" s="226" t="s">
        <v>296</v>
      </c>
      <c r="H142" s="227">
        <v>6</v>
      </c>
      <c r="I142" s="228"/>
      <c r="J142" s="229">
        <f t="shared" si="0"/>
        <v>0</v>
      </c>
      <c r="K142" s="230"/>
      <c r="L142" s="231"/>
      <c r="M142" s="232" t="s">
        <v>1</v>
      </c>
      <c r="N142" s="233" t="s">
        <v>38</v>
      </c>
      <c r="O142" s="70"/>
      <c r="P142" s="196">
        <f t="shared" si="1"/>
        <v>0</v>
      </c>
      <c r="Q142" s="196">
        <v>0</v>
      </c>
      <c r="R142" s="196">
        <f t="shared" si="2"/>
        <v>0</v>
      </c>
      <c r="S142" s="196">
        <v>0</v>
      </c>
      <c r="T142" s="19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154</v>
      </c>
      <c r="AT142" s="198" t="s">
        <v>173</v>
      </c>
      <c r="AU142" s="198" t="s">
        <v>82</v>
      </c>
      <c r="AY142" s="16" t="s">
        <v>133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6" t="s">
        <v>80</v>
      </c>
      <c r="BK142" s="199">
        <f t="shared" si="9"/>
        <v>0</v>
      </c>
      <c r="BL142" s="16" t="s">
        <v>139</v>
      </c>
      <c r="BM142" s="198" t="s">
        <v>194</v>
      </c>
    </row>
    <row r="143" spans="1:65" s="2" customFormat="1" ht="16.5" customHeight="1">
      <c r="A143" s="33"/>
      <c r="B143" s="34"/>
      <c r="C143" s="223" t="s">
        <v>196</v>
      </c>
      <c r="D143" s="223" t="s">
        <v>173</v>
      </c>
      <c r="E143" s="224" t="s">
        <v>429</v>
      </c>
      <c r="F143" s="225" t="s">
        <v>430</v>
      </c>
      <c r="G143" s="226" t="s">
        <v>296</v>
      </c>
      <c r="H143" s="227">
        <v>6</v>
      </c>
      <c r="I143" s="228"/>
      <c r="J143" s="229">
        <f t="shared" si="0"/>
        <v>0</v>
      </c>
      <c r="K143" s="230"/>
      <c r="L143" s="231"/>
      <c r="M143" s="232" t="s">
        <v>1</v>
      </c>
      <c r="N143" s="233" t="s">
        <v>38</v>
      </c>
      <c r="O143" s="70"/>
      <c r="P143" s="196">
        <f t="shared" si="1"/>
        <v>0</v>
      </c>
      <c r="Q143" s="196">
        <v>0</v>
      </c>
      <c r="R143" s="196">
        <f t="shared" si="2"/>
        <v>0</v>
      </c>
      <c r="S143" s="196">
        <v>0</v>
      </c>
      <c r="T143" s="197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154</v>
      </c>
      <c r="AT143" s="198" t="s">
        <v>173</v>
      </c>
      <c r="AU143" s="198" t="s">
        <v>82</v>
      </c>
      <c r="AY143" s="16" t="s">
        <v>133</v>
      </c>
      <c r="BE143" s="199">
        <f t="shared" si="4"/>
        <v>0</v>
      </c>
      <c r="BF143" s="199">
        <f t="shared" si="5"/>
        <v>0</v>
      </c>
      <c r="BG143" s="199">
        <f t="shared" si="6"/>
        <v>0</v>
      </c>
      <c r="BH143" s="199">
        <f t="shared" si="7"/>
        <v>0</v>
      </c>
      <c r="BI143" s="199">
        <f t="shared" si="8"/>
        <v>0</v>
      </c>
      <c r="BJ143" s="16" t="s">
        <v>80</v>
      </c>
      <c r="BK143" s="199">
        <f t="shared" si="9"/>
        <v>0</v>
      </c>
      <c r="BL143" s="16" t="s">
        <v>139</v>
      </c>
      <c r="BM143" s="198" t="s">
        <v>199</v>
      </c>
    </row>
    <row r="144" spans="1:65" s="2" customFormat="1" ht="16.5" customHeight="1">
      <c r="A144" s="33"/>
      <c r="B144" s="34"/>
      <c r="C144" s="223" t="s">
        <v>172</v>
      </c>
      <c r="D144" s="223" t="s">
        <v>173</v>
      </c>
      <c r="E144" s="224" t="s">
        <v>431</v>
      </c>
      <c r="F144" s="225" t="s">
        <v>432</v>
      </c>
      <c r="G144" s="226" t="s">
        <v>296</v>
      </c>
      <c r="H144" s="227">
        <v>5</v>
      </c>
      <c r="I144" s="228"/>
      <c r="J144" s="229">
        <f t="shared" si="0"/>
        <v>0</v>
      </c>
      <c r="K144" s="230"/>
      <c r="L144" s="231"/>
      <c r="M144" s="232" t="s">
        <v>1</v>
      </c>
      <c r="N144" s="233" t="s">
        <v>38</v>
      </c>
      <c r="O144" s="70"/>
      <c r="P144" s="196">
        <f t="shared" si="1"/>
        <v>0</v>
      </c>
      <c r="Q144" s="196">
        <v>0</v>
      </c>
      <c r="R144" s="196">
        <f t="shared" si="2"/>
        <v>0</v>
      </c>
      <c r="S144" s="196">
        <v>0</v>
      </c>
      <c r="T144" s="197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154</v>
      </c>
      <c r="AT144" s="198" t="s">
        <v>173</v>
      </c>
      <c r="AU144" s="198" t="s">
        <v>82</v>
      </c>
      <c r="AY144" s="16" t="s">
        <v>133</v>
      </c>
      <c r="BE144" s="199">
        <f t="shared" si="4"/>
        <v>0</v>
      </c>
      <c r="BF144" s="199">
        <f t="shared" si="5"/>
        <v>0</v>
      </c>
      <c r="BG144" s="199">
        <f t="shared" si="6"/>
        <v>0</v>
      </c>
      <c r="BH144" s="199">
        <f t="shared" si="7"/>
        <v>0</v>
      </c>
      <c r="BI144" s="199">
        <f t="shared" si="8"/>
        <v>0</v>
      </c>
      <c r="BJ144" s="16" t="s">
        <v>80</v>
      </c>
      <c r="BK144" s="199">
        <f t="shared" si="9"/>
        <v>0</v>
      </c>
      <c r="BL144" s="16" t="s">
        <v>139</v>
      </c>
      <c r="BM144" s="198" t="s">
        <v>204</v>
      </c>
    </row>
    <row r="145" spans="1:65" s="2" customFormat="1" ht="16.5" customHeight="1">
      <c r="A145" s="33"/>
      <c r="B145" s="34"/>
      <c r="C145" s="223" t="s">
        <v>8</v>
      </c>
      <c r="D145" s="223" t="s">
        <v>173</v>
      </c>
      <c r="E145" s="224" t="s">
        <v>433</v>
      </c>
      <c r="F145" s="225" t="s">
        <v>434</v>
      </c>
      <c r="G145" s="226" t="s">
        <v>296</v>
      </c>
      <c r="H145" s="227">
        <v>7</v>
      </c>
      <c r="I145" s="228"/>
      <c r="J145" s="229">
        <f t="shared" si="0"/>
        <v>0</v>
      </c>
      <c r="K145" s="230"/>
      <c r="L145" s="231"/>
      <c r="M145" s="232" t="s">
        <v>1</v>
      </c>
      <c r="N145" s="233" t="s">
        <v>38</v>
      </c>
      <c r="O145" s="70"/>
      <c r="P145" s="196">
        <f t="shared" si="1"/>
        <v>0</v>
      </c>
      <c r="Q145" s="196">
        <v>0</v>
      </c>
      <c r="R145" s="196">
        <f t="shared" si="2"/>
        <v>0</v>
      </c>
      <c r="S145" s="196">
        <v>0</v>
      </c>
      <c r="T145" s="197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154</v>
      </c>
      <c r="AT145" s="198" t="s">
        <v>173</v>
      </c>
      <c r="AU145" s="198" t="s">
        <v>82</v>
      </c>
      <c r="AY145" s="16" t="s">
        <v>133</v>
      </c>
      <c r="BE145" s="199">
        <f t="shared" si="4"/>
        <v>0</v>
      </c>
      <c r="BF145" s="199">
        <f t="shared" si="5"/>
        <v>0</v>
      </c>
      <c r="BG145" s="199">
        <f t="shared" si="6"/>
        <v>0</v>
      </c>
      <c r="BH145" s="199">
        <f t="shared" si="7"/>
        <v>0</v>
      </c>
      <c r="BI145" s="199">
        <f t="shared" si="8"/>
        <v>0</v>
      </c>
      <c r="BJ145" s="16" t="s">
        <v>80</v>
      </c>
      <c r="BK145" s="199">
        <f t="shared" si="9"/>
        <v>0</v>
      </c>
      <c r="BL145" s="16" t="s">
        <v>139</v>
      </c>
      <c r="BM145" s="198" t="s">
        <v>209</v>
      </c>
    </row>
    <row r="146" spans="1:65" s="2" customFormat="1" ht="24.2" customHeight="1">
      <c r="A146" s="33"/>
      <c r="B146" s="34"/>
      <c r="C146" s="186" t="s">
        <v>177</v>
      </c>
      <c r="D146" s="186" t="s">
        <v>135</v>
      </c>
      <c r="E146" s="187" t="s">
        <v>435</v>
      </c>
      <c r="F146" s="188" t="s">
        <v>436</v>
      </c>
      <c r="G146" s="189" t="s">
        <v>296</v>
      </c>
      <c r="H146" s="190">
        <v>90</v>
      </c>
      <c r="I146" s="191"/>
      <c r="J146" s="192">
        <f t="shared" si="0"/>
        <v>0</v>
      </c>
      <c r="K146" s="193"/>
      <c r="L146" s="38"/>
      <c r="M146" s="194" t="s">
        <v>1</v>
      </c>
      <c r="N146" s="195" t="s">
        <v>38</v>
      </c>
      <c r="O146" s="70"/>
      <c r="P146" s="196">
        <f t="shared" si="1"/>
        <v>0</v>
      </c>
      <c r="Q146" s="196">
        <v>0</v>
      </c>
      <c r="R146" s="196">
        <f t="shared" si="2"/>
        <v>0</v>
      </c>
      <c r="S146" s="196">
        <v>0</v>
      </c>
      <c r="T146" s="197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139</v>
      </c>
      <c r="AT146" s="198" t="s">
        <v>135</v>
      </c>
      <c r="AU146" s="198" t="s">
        <v>82</v>
      </c>
      <c r="AY146" s="16" t="s">
        <v>133</v>
      </c>
      <c r="BE146" s="199">
        <f t="shared" si="4"/>
        <v>0</v>
      </c>
      <c r="BF146" s="199">
        <f t="shared" si="5"/>
        <v>0</v>
      </c>
      <c r="BG146" s="199">
        <f t="shared" si="6"/>
        <v>0</v>
      </c>
      <c r="BH146" s="199">
        <f t="shared" si="7"/>
        <v>0</v>
      </c>
      <c r="BI146" s="199">
        <f t="shared" si="8"/>
        <v>0</v>
      </c>
      <c r="BJ146" s="16" t="s">
        <v>80</v>
      </c>
      <c r="BK146" s="199">
        <f t="shared" si="9"/>
        <v>0</v>
      </c>
      <c r="BL146" s="16" t="s">
        <v>139</v>
      </c>
      <c r="BM146" s="198" t="s">
        <v>213</v>
      </c>
    </row>
    <row r="147" spans="1:65" s="2" customFormat="1" ht="21.75" customHeight="1">
      <c r="A147" s="33"/>
      <c r="B147" s="34"/>
      <c r="C147" s="223" t="s">
        <v>215</v>
      </c>
      <c r="D147" s="223" t="s">
        <v>173</v>
      </c>
      <c r="E147" s="224" t="s">
        <v>437</v>
      </c>
      <c r="F147" s="225" t="s">
        <v>438</v>
      </c>
      <c r="G147" s="226" t="s">
        <v>296</v>
      </c>
      <c r="H147" s="227">
        <v>90</v>
      </c>
      <c r="I147" s="228"/>
      <c r="J147" s="229">
        <f t="shared" si="0"/>
        <v>0</v>
      </c>
      <c r="K147" s="230"/>
      <c r="L147" s="231"/>
      <c r="M147" s="232" t="s">
        <v>1</v>
      </c>
      <c r="N147" s="233" t="s">
        <v>38</v>
      </c>
      <c r="O147" s="70"/>
      <c r="P147" s="196">
        <f t="shared" si="1"/>
        <v>0</v>
      </c>
      <c r="Q147" s="196">
        <v>0</v>
      </c>
      <c r="R147" s="196">
        <f t="shared" si="2"/>
        <v>0</v>
      </c>
      <c r="S147" s="196">
        <v>0</v>
      </c>
      <c r="T147" s="197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154</v>
      </c>
      <c r="AT147" s="198" t="s">
        <v>173</v>
      </c>
      <c r="AU147" s="198" t="s">
        <v>82</v>
      </c>
      <c r="AY147" s="16" t="s">
        <v>133</v>
      </c>
      <c r="BE147" s="199">
        <f t="shared" si="4"/>
        <v>0</v>
      </c>
      <c r="BF147" s="199">
        <f t="shared" si="5"/>
        <v>0</v>
      </c>
      <c r="BG147" s="199">
        <f t="shared" si="6"/>
        <v>0</v>
      </c>
      <c r="BH147" s="199">
        <f t="shared" si="7"/>
        <v>0</v>
      </c>
      <c r="BI147" s="199">
        <f t="shared" si="8"/>
        <v>0</v>
      </c>
      <c r="BJ147" s="16" t="s">
        <v>80</v>
      </c>
      <c r="BK147" s="199">
        <f t="shared" si="9"/>
        <v>0</v>
      </c>
      <c r="BL147" s="16" t="s">
        <v>139</v>
      </c>
      <c r="BM147" s="198" t="s">
        <v>218</v>
      </c>
    </row>
    <row r="148" spans="1:65" s="2" customFormat="1" ht="24.2" customHeight="1">
      <c r="A148" s="33"/>
      <c r="B148" s="34"/>
      <c r="C148" s="186" t="s">
        <v>182</v>
      </c>
      <c r="D148" s="186" t="s">
        <v>135</v>
      </c>
      <c r="E148" s="187" t="s">
        <v>439</v>
      </c>
      <c r="F148" s="188" t="s">
        <v>440</v>
      </c>
      <c r="G148" s="189" t="s">
        <v>296</v>
      </c>
      <c r="H148" s="190">
        <v>30</v>
      </c>
      <c r="I148" s="191"/>
      <c r="J148" s="192">
        <f t="shared" si="0"/>
        <v>0</v>
      </c>
      <c r="K148" s="193"/>
      <c r="L148" s="38"/>
      <c r="M148" s="234" t="s">
        <v>1</v>
      </c>
      <c r="N148" s="235" t="s">
        <v>38</v>
      </c>
      <c r="O148" s="236"/>
      <c r="P148" s="237">
        <f t="shared" si="1"/>
        <v>0</v>
      </c>
      <c r="Q148" s="237">
        <v>0</v>
      </c>
      <c r="R148" s="237">
        <f t="shared" si="2"/>
        <v>0</v>
      </c>
      <c r="S148" s="237">
        <v>0</v>
      </c>
      <c r="T148" s="238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139</v>
      </c>
      <c r="AT148" s="198" t="s">
        <v>135</v>
      </c>
      <c r="AU148" s="198" t="s">
        <v>82</v>
      </c>
      <c r="AY148" s="16" t="s">
        <v>133</v>
      </c>
      <c r="BE148" s="199">
        <f t="shared" si="4"/>
        <v>0</v>
      </c>
      <c r="BF148" s="199">
        <f t="shared" si="5"/>
        <v>0</v>
      </c>
      <c r="BG148" s="199">
        <f t="shared" si="6"/>
        <v>0</v>
      </c>
      <c r="BH148" s="199">
        <f t="shared" si="7"/>
        <v>0</v>
      </c>
      <c r="BI148" s="199">
        <f t="shared" si="8"/>
        <v>0</v>
      </c>
      <c r="BJ148" s="16" t="s">
        <v>80</v>
      </c>
      <c r="BK148" s="199">
        <f t="shared" si="9"/>
        <v>0</v>
      </c>
      <c r="BL148" s="16" t="s">
        <v>139</v>
      </c>
      <c r="BM148" s="198" t="s">
        <v>223</v>
      </c>
    </row>
    <row r="149" spans="1:65" s="2" customFormat="1" ht="6.95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Mj729QjxthUziOXipK0jrj2fDaEZSNa4HT4VsLmfucwvVxfC7oBu32SvT/ht1fXg+GCUK0m2WhMcG406XpPh+Q==" saltValue="8UZrmTOREAEvCUclNZ0xNRGF26tQ5FkMYJMKKl+RVIBbMKKfGSlHSEZlUIMr5k6PWArg9WP+gvvcaAnS7zUgbw==" spinCount="100000" sheet="1" objects="1" scenarios="1" formatColumns="0" formatRows="0" autoFilter="0"/>
  <autoFilter ref="C117:K148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37"/>
  <sheetViews>
    <sheetView showGridLines="0" tabSelected="1" topLeftCell="A100" workbookViewId="0">
      <selection activeCell="W114" sqref="W112:W1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103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2022-04-01 - Chlum u Blatné - rybník_odemčený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441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16. 6. 2023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ROUND((SUM(BE120:BE136)),  2)</f>
        <v>0</v>
      </c>
      <c r="G33" s="33"/>
      <c r="H33" s="33"/>
      <c r="I33" s="123">
        <v>0.21</v>
      </c>
      <c r="J33" s="122">
        <f>ROUND(((SUM(BE120:BE136))*I33),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ROUND((SUM(BF120:BF136)),  2)</f>
        <v>0</v>
      </c>
      <c r="G34" s="33"/>
      <c r="H34" s="33"/>
      <c r="I34" s="123">
        <v>0.15</v>
      </c>
      <c r="J34" s="122">
        <f>ROUND(((SUM(BF120:BF136))*I34),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ROUND((SUM(BG120:BG136)),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ROUND((SUM(BH120:BH136)),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ROUND((SUM(BI120:BI136)),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2022-04-01 - Chlum u Blatné - rybník_odemčený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2" t="str">
        <f>E9</f>
        <v>08 - VRN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16. 6. 2023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442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443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444</v>
      </c>
      <c r="E99" s="155"/>
      <c r="F99" s="155"/>
      <c r="G99" s="155"/>
      <c r="H99" s="155"/>
      <c r="I99" s="155"/>
      <c r="J99" s="156">
        <f>J131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445</v>
      </c>
      <c r="E100" s="155"/>
      <c r="F100" s="155"/>
      <c r="G100" s="155"/>
      <c r="H100" s="155"/>
      <c r="I100" s="155"/>
      <c r="J100" s="156">
        <f>J133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0" t="str">
        <f>E7</f>
        <v>2022-04-01 - Chlum u Blatné - rybník_odemčený</v>
      </c>
      <c r="F110" s="291"/>
      <c r="G110" s="291"/>
      <c r="H110" s="291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105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42" t="str">
        <f>E9</f>
        <v>08 - VRN</v>
      </c>
      <c r="F112" s="292"/>
      <c r="G112" s="292"/>
      <c r="H112" s="292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 xml:space="preserve"> </v>
      </c>
      <c r="G114" s="35"/>
      <c r="H114" s="35"/>
      <c r="I114" s="28" t="s">
        <v>22</v>
      </c>
      <c r="J114" s="65" t="str">
        <f>IF(J12="","",J12)</f>
        <v>16. 6. 2023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 xml:space="preserve"> </v>
      </c>
      <c r="G116" s="35"/>
      <c r="H116" s="35"/>
      <c r="I116" s="28" t="s">
        <v>29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27</v>
      </c>
      <c r="D117" s="35"/>
      <c r="E117" s="35"/>
      <c r="F117" s="26" t="str">
        <f>IF(E18="","",E18)</f>
        <v>Vyplň údaj</v>
      </c>
      <c r="G117" s="35"/>
      <c r="H117" s="35"/>
      <c r="I117" s="28" t="s">
        <v>30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119</v>
      </c>
      <c r="D119" s="161" t="s">
        <v>58</v>
      </c>
      <c r="E119" s="161" t="s">
        <v>54</v>
      </c>
      <c r="F119" s="161" t="s">
        <v>55</v>
      </c>
      <c r="G119" s="161" t="s">
        <v>120</v>
      </c>
      <c r="H119" s="161" t="s">
        <v>121</v>
      </c>
      <c r="I119" s="161" t="s">
        <v>122</v>
      </c>
      <c r="J119" s="162" t="s">
        <v>109</v>
      </c>
      <c r="K119" s="163" t="s">
        <v>123</v>
      </c>
      <c r="L119" s="164"/>
      <c r="M119" s="74" t="s">
        <v>1</v>
      </c>
      <c r="N119" s="75" t="s">
        <v>37</v>
      </c>
      <c r="O119" s="75" t="s">
        <v>124</v>
      </c>
      <c r="P119" s="75" t="s">
        <v>125</v>
      </c>
      <c r="Q119" s="75" t="s">
        <v>126</v>
      </c>
      <c r="R119" s="75" t="s">
        <v>127</v>
      </c>
      <c r="S119" s="75" t="s">
        <v>128</v>
      </c>
      <c r="T119" s="76" t="s">
        <v>129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130</v>
      </c>
      <c r="D120" s="35"/>
      <c r="E120" s="35"/>
      <c r="F120" s="35"/>
      <c r="G120" s="35"/>
      <c r="H120" s="35"/>
      <c r="I120" s="35"/>
      <c r="J120" s="165">
        <f>BK120</f>
        <v>0</v>
      </c>
      <c r="K120" s="35"/>
      <c r="L120" s="38"/>
      <c r="M120" s="77"/>
      <c r="N120" s="166"/>
      <c r="O120" s="78"/>
      <c r="P120" s="167">
        <f>P121</f>
        <v>0</v>
      </c>
      <c r="Q120" s="78"/>
      <c r="R120" s="167">
        <f>R121</f>
        <v>0</v>
      </c>
      <c r="S120" s="78"/>
      <c r="T120" s="168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72</v>
      </c>
      <c r="AU120" s="16" t="s">
        <v>111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72</v>
      </c>
      <c r="E121" s="173" t="s">
        <v>102</v>
      </c>
      <c r="F121" s="173" t="s">
        <v>446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P122+P131+P133</f>
        <v>0</v>
      </c>
      <c r="Q121" s="178"/>
      <c r="R121" s="179">
        <f>R122+R131+R133</f>
        <v>0</v>
      </c>
      <c r="S121" s="178"/>
      <c r="T121" s="180">
        <f>T122+T131+T133</f>
        <v>0</v>
      </c>
      <c r="AR121" s="181" t="s">
        <v>160</v>
      </c>
      <c r="AT121" s="182" t="s">
        <v>72</v>
      </c>
      <c r="AU121" s="182" t="s">
        <v>73</v>
      </c>
      <c r="AY121" s="181" t="s">
        <v>133</v>
      </c>
      <c r="BK121" s="183">
        <f>BK122+BK131+BK133</f>
        <v>0</v>
      </c>
    </row>
    <row r="122" spans="1:65" s="12" customFormat="1" ht="22.9" customHeight="1">
      <c r="B122" s="170"/>
      <c r="C122" s="171"/>
      <c r="D122" s="172" t="s">
        <v>72</v>
      </c>
      <c r="E122" s="184" t="s">
        <v>447</v>
      </c>
      <c r="F122" s="184" t="s">
        <v>448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SUM(P123:P130)</f>
        <v>0</v>
      </c>
      <c r="Q122" s="178"/>
      <c r="R122" s="179">
        <f>SUM(R123:R130)</f>
        <v>0</v>
      </c>
      <c r="S122" s="178"/>
      <c r="T122" s="180">
        <f>SUM(T123:T130)</f>
        <v>0</v>
      </c>
      <c r="AR122" s="181" t="s">
        <v>160</v>
      </c>
      <c r="AT122" s="182" t="s">
        <v>72</v>
      </c>
      <c r="AU122" s="182" t="s">
        <v>80</v>
      </c>
      <c r="AY122" s="181" t="s">
        <v>133</v>
      </c>
      <c r="BK122" s="183">
        <f>SUM(BK123:BK130)</f>
        <v>0</v>
      </c>
    </row>
    <row r="123" spans="1:65" s="2" customFormat="1" ht="16.5" customHeight="1">
      <c r="A123" s="33"/>
      <c r="B123" s="34"/>
      <c r="C123" s="186" t="s">
        <v>80</v>
      </c>
      <c r="D123" s="186" t="s">
        <v>135</v>
      </c>
      <c r="E123" s="187" t="s">
        <v>449</v>
      </c>
      <c r="F123" s="188" t="s">
        <v>450</v>
      </c>
      <c r="G123" s="189" t="s">
        <v>258</v>
      </c>
      <c r="H123" s="190">
        <v>1</v>
      </c>
      <c r="I123" s="191"/>
      <c r="J123" s="192">
        <f t="shared" ref="J123:J130" si="0"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 t="shared" ref="P123:P130" si="1">O123*H123</f>
        <v>0</v>
      </c>
      <c r="Q123" s="196">
        <v>0</v>
      </c>
      <c r="R123" s="196">
        <f t="shared" ref="R123:R130" si="2">Q123*H123</f>
        <v>0</v>
      </c>
      <c r="S123" s="196">
        <v>0</v>
      </c>
      <c r="T123" s="197">
        <f t="shared" ref="T123:T130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139</v>
      </c>
      <c r="AT123" s="198" t="s">
        <v>135</v>
      </c>
      <c r="AU123" s="198" t="s">
        <v>82</v>
      </c>
      <c r="AY123" s="16" t="s">
        <v>133</v>
      </c>
      <c r="BE123" s="199">
        <f t="shared" ref="BE123:BE130" si="4">IF(N123="základní",J123,0)</f>
        <v>0</v>
      </c>
      <c r="BF123" s="199">
        <f t="shared" ref="BF123:BF130" si="5">IF(N123="snížená",J123,0)</f>
        <v>0</v>
      </c>
      <c r="BG123" s="199">
        <f t="shared" ref="BG123:BG130" si="6">IF(N123="zákl. přenesená",J123,0)</f>
        <v>0</v>
      </c>
      <c r="BH123" s="199">
        <f t="shared" ref="BH123:BH130" si="7">IF(N123="sníž. přenesená",J123,0)</f>
        <v>0</v>
      </c>
      <c r="BI123" s="199">
        <f t="shared" ref="BI123:BI130" si="8">IF(N123="nulová",J123,0)</f>
        <v>0</v>
      </c>
      <c r="BJ123" s="16" t="s">
        <v>80</v>
      </c>
      <c r="BK123" s="199">
        <f t="shared" ref="BK123:BK130" si="9">ROUND(I123*H123,2)</f>
        <v>0</v>
      </c>
      <c r="BL123" s="16" t="s">
        <v>139</v>
      </c>
      <c r="BM123" s="198" t="s">
        <v>82</v>
      </c>
    </row>
    <row r="124" spans="1:65" s="2" customFormat="1" ht="24.2" customHeight="1">
      <c r="A124" s="33"/>
      <c r="B124" s="34"/>
      <c r="C124" s="186" t="s">
        <v>82</v>
      </c>
      <c r="D124" s="186" t="s">
        <v>135</v>
      </c>
      <c r="E124" s="187" t="s">
        <v>451</v>
      </c>
      <c r="F124" s="188" t="s">
        <v>452</v>
      </c>
      <c r="G124" s="189" t="s">
        <v>258</v>
      </c>
      <c r="H124" s="190">
        <v>1</v>
      </c>
      <c r="I124" s="191"/>
      <c r="J124" s="192">
        <f t="shared" si="0"/>
        <v>0</v>
      </c>
      <c r="K124" s="193"/>
      <c r="L124" s="38"/>
      <c r="M124" s="194" t="s">
        <v>1</v>
      </c>
      <c r="N124" s="195" t="s">
        <v>38</v>
      </c>
      <c r="O124" s="70"/>
      <c r="P124" s="196">
        <f t="shared" si="1"/>
        <v>0</v>
      </c>
      <c r="Q124" s="196">
        <v>0</v>
      </c>
      <c r="R124" s="196">
        <f t="shared" si="2"/>
        <v>0</v>
      </c>
      <c r="S124" s="196">
        <v>0</v>
      </c>
      <c r="T124" s="19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139</v>
      </c>
      <c r="AT124" s="198" t="s">
        <v>135</v>
      </c>
      <c r="AU124" s="198" t="s">
        <v>82</v>
      </c>
      <c r="AY124" s="16" t="s">
        <v>133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6" t="s">
        <v>80</v>
      </c>
      <c r="BK124" s="199">
        <f t="shared" si="9"/>
        <v>0</v>
      </c>
      <c r="BL124" s="16" t="s">
        <v>139</v>
      </c>
      <c r="BM124" s="198" t="s">
        <v>139</v>
      </c>
    </row>
    <row r="125" spans="1:65" s="2" customFormat="1" ht="16.5" customHeight="1">
      <c r="A125" s="33"/>
      <c r="B125" s="34"/>
      <c r="C125" s="186" t="s">
        <v>148</v>
      </c>
      <c r="D125" s="186" t="s">
        <v>135</v>
      </c>
      <c r="E125" s="187" t="s">
        <v>453</v>
      </c>
      <c r="F125" s="188" t="s">
        <v>454</v>
      </c>
      <c r="G125" s="189" t="s">
        <v>258</v>
      </c>
      <c r="H125" s="190">
        <v>1</v>
      </c>
      <c r="I125" s="191"/>
      <c r="J125" s="192">
        <f t="shared" si="0"/>
        <v>0</v>
      </c>
      <c r="K125" s="193"/>
      <c r="L125" s="38"/>
      <c r="M125" s="194" t="s">
        <v>1</v>
      </c>
      <c r="N125" s="195" t="s">
        <v>38</v>
      </c>
      <c r="O125" s="70"/>
      <c r="P125" s="196">
        <f t="shared" si="1"/>
        <v>0</v>
      </c>
      <c r="Q125" s="196">
        <v>0</v>
      </c>
      <c r="R125" s="196">
        <f t="shared" si="2"/>
        <v>0</v>
      </c>
      <c r="S125" s="196">
        <v>0</v>
      </c>
      <c r="T125" s="19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139</v>
      </c>
      <c r="AT125" s="198" t="s">
        <v>135</v>
      </c>
      <c r="AU125" s="198" t="s">
        <v>82</v>
      </c>
      <c r="AY125" s="16" t="s">
        <v>133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6" t="s">
        <v>80</v>
      </c>
      <c r="BK125" s="199">
        <f t="shared" si="9"/>
        <v>0</v>
      </c>
      <c r="BL125" s="16" t="s">
        <v>139</v>
      </c>
      <c r="BM125" s="198" t="s">
        <v>151</v>
      </c>
    </row>
    <row r="126" spans="1:65" s="2" customFormat="1" ht="16.5" customHeight="1">
      <c r="A126" s="33"/>
      <c r="B126" s="34"/>
      <c r="C126" s="186" t="s">
        <v>139</v>
      </c>
      <c r="D126" s="186" t="s">
        <v>135</v>
      </c>
      <c r="E126" s="187" t="s">
        <v>455</v>
      </c>
      <c r="F126" s="188" t="s">
        <v>456</v>
      </c>
      <c r="G126" s="189" t="s">
        <v>258</v>
      </c>
      <c r="H126" s="190">
        <v>1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38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139</v>
      </c>
      <c r="AT126" s="198" t="s">
        <v>135</v>
      </c>
      <c r="AU126" s="198" t="s">
        <v>82</v>
      </c>
      <c r="AY126" s="16" t="s">
        <v>133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80</v>
      </c>
      <c r="BK126" s="199">
        <f t="shared" si="9"/>
        <v>0</v>
      </c>
      <c r="BL126" s="16" t="s">
        <v>139</v>
      </c>
      <c r="BM126" s="198" t="s">
        <v>154</v>
      </c>
    </row>
    <row r="127" spans="1:65" s="2" customFormat="1" ht="16.5" customHeight="1">
      <c r="A127" s="33"/>
      <c r="B127" s="34"/>
      <c r="C127" s="186" t="s">
        <v>160</v>
      </c>
      <c r="D127" s="186" t="s">
        <v>135</v>
      </c>
      <c r="E127" s="187" t="s">
        <v>457</v>
      </c>
      <c r="F127" s="188" t="s">
        <v>458</v>
      </c>
      <c r="G127" s="189" t="s">
        <v>258</v>
      </c>
      <c r="H127" s="190">
        <v>1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38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139</v>
      </c>
      <c r="AT127" s="198" t="s">
        <v>135</v>
      </c>
      <c r="AU127" s="198" t="s">
        <v>82</v>
      </c>
      <c r="AY127" s="16" t="s">
        <v>133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80</v>
      </c>
      <c r="BK127" s="199">
        <f t="shared" si="9"/>
        <v>0</v>
      </c>
      <c r="BL127" s="16" t="s">
        <v>139</v>
      </c>
      <c r="BM127" s="198" t="s">
        <v>163</v>
      </c>
    </row>
    <row r="128" spans="1:65" s="2" customFormat="1" ht="16.5" customHeight="1">
      <c r="A128" s="33"/>
      <c r="B128" s="34"/>
      <c r="C128" s="186" t="s">
        <v>151</v>
      </c>
      <c r="D128" s="186" t="s">
        <v>135</v>
      </c>
      <c r="E128" s="187" t="s">
        <v>459</v>
      </c>
      <c r="F128" s="188" t="s">
        <v>460</v>
      </c>
      <c r="G128" s="189" t="s">
        <v>258</v>
      </c>
      <c r="H128" s="190">
        <v>1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38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139</v>
      </c>
      <c r="AT128" s="198" t="s">
        <v>135</v>
      </c>
      <c r="AU128" s="198" t="s">
        <v>82</v>
      </c>
      <c r="AY128" s="16" t="s">
        <v>133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80</v>
      </c>
      <c r="BK128" s="199">
        <f t="shared" si="9"/>
        <v>0</v>
      </c>
      <c r="BL128" s="16" t="s">
        <v>139</v>
      </c>
      <c r="BM128" s="198" t="s">
        <v>167</v>
      </c>
    </row>
    <row r="129" spans="1:65" s="2" customFormat="1" ht="16.5" customHeight="1">
      <c r="A129" s="33"/>
      <c r="B129" s="34"/>
      <c r="C129" s="186" t="s">
        <v>169</v>
      </c>
      <c r="D129" s="186" t="s">
        <v>135</v>
      </c>
      <c r="E129" s="187" t="s">
        <v>461</v>
      </c>
      <c r="F129" s="188" t="s">
        <v>462</v>
      </c>
      <c r="G129" s="189" t="s">
        <v>258</v>
      </c>
      <c r="H129" s="190">
        <v>1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38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139</v>
      </c>
      <c r="AT129" s="198" t="s">
        <v>135</v>
      </c>
      <c r="AU129" s="198" t="s">
        <v>82</v>
      </c>
      <c r="AY129" s="16" t="s">
        <v>133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80</v>
      </c>
      <c r="BK129" s="199">
        <f t="shared" si="9"/>
        <v>0</v>
      </c>
      <c r="BL129" s="16" t="s">
        <v>139</v>
      </c>
      <c r="BM129" s="198" t="s">
        <v>172</v>
      </c>
    </row>
    <row r="130" spans="1:65" s="2" customFormat="1" ht="16.5" customHeight="1">
      <c r="A130" s="33"/>
      <c r="B130" s="34"/>
      <c r="C130" s="186" t="s">
        <v>154</v>
      </c>
      <c r="D130" s="186" t="s">
        <v>135</v>
      </c>
      <c r="E130" s="187" t="s">
        <v>463</v>
      </c>
      <c r="F130" s="188" t="s">
        <v>464</v>
      </c>
      <c r="G130" s="189" t="s">
        <v>258</v>
      </c>
      <c r="H130" s="190">
        <v>1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38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</v>
      </c>
      <c r="T130" s="19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139</v>
      </c>
      <c r="AT130" s="198" t="s">
        <v>135</v>
      </c>
      <c r="AU130" s="198" t="s">
        <v>82</v>
      </c>
      <c r="AY130" s="16" t="s">
        <v>133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80</v>
      </c>
      <c r="BK130" s="199">
        <f t="shared" si="9"/>
        <v>0</v>
      </c>
      <c r="BL130" s="16" t="s">
        <v>139</v>
      </c>
      <c r="BM130" s="198" t="s">
        <v>465</v>
      </c>
    </row>
    <row r="131" spans="1:65" s="12" customFormat="1" ht="22.9" customHeight="1">
      <c r="B131" s="170"/>
      <c r="C131" s="171"/>
      <c r="D131" s="172" t="s">
        <v>72</v>
      </c>
      <c r="E131" s="184" t="s">
        <v>466</v>
      </c>
      <c r="F131" s="184" t="s">
        <v>467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P132</f>
        <v>0</v>
      </c>
      <c r="Q131" s="178"/>
      <c r="R131" s="179">
        <f>R132</f>
        <v>0</v>
      </c>
      <c r="S131" s="178"/>
      <c r="T131" s="180">
        <f>T132</f>
        <v>0</v>
      </c>
      <c r="AR131" s="181" t="s">
        <v>160</v>
      </c>
      <c r="AT131" s="182" t="s">
        <v>72</v>
      </c>
      <c r="AU131" s="182" t="s">
        <v>80</v>
      </c>
      <c r="AY131" s="181" t="s">
        <v>133</v>
      </c>
      <c r="BK131" s="183">
        <f>BK132</f>
        <v>0</v>
      </c>
    </row>
    <row r="132" spans="1:65" s="2" customFormat="1" ht="16.5" customHeight="1">
      <c r="A132" s="33"/>
      <c r="B132" s="34"/>
      <c r="C132" s="186" t="s">
        <v>179</v>
      </c>
      <c r="D132" s="186" t="s">
        <v>135</v>
      </c>
      <c r="E132" s="187" t="s">
        <v>468</v>
      </c>
      <c r="F132" s="188" t="s">
        <v>469</v>
      </c>
      <c r="G132" s="189" t="s">
        <v>258</v>
      </c>
      <c r="H132" s="190">
        <v>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139</v>
      </c>
      <c r="AT132" s="198" t="s">
        <v>135</v>
      </c>
      <c r="AU132" s="198" t="s">
        <v>82</v>
      </c>
      <c r="AY132" s="16" t="s">
        <v>133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139</v>
      </c>
      <c r="BM132" s="198" t="s">
        <v>177</v>
      </c>
    </row>
    <row r="133" spans="1:65" s="12" customFormat="1" ht="22.9" customHeight="1">
      <c r="B133" s="170"/>
      <c r="C133" s="171"/>
      <c r="D133" s="172" t="s">
        <v>72</v>
      </c>
      <c r="E133" s="184" t="s">
        <v>470</v>
      </c>
      <c r="F133" s="184" t="s">
        <v>471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SUM(P134:P136)</f>
        <v>0</v>
      </c>
      <c r="Q133" s="178"/>
      <c r="R133" s="179">
        <f>SUM(R134:R136)</f>
        <v>0</v>
      </c>
      <c r="S133" s="178"/>
      <c r="T133" s="180">
        <f>SUM(T134:T136)</f>
        <v>0</v>
      </c>
      <c r="AR133" s="181" t="s">
        <v>160</v>
      </c>
      <c r="AT133" s="182" t="s">
        <v>72</v>
      </c>
      <c r="AU133" s="182" t="s">
        <v>80</v>
      </c>
      <c r="AY133" s="181" t="s">
        <v>133</v>
      </c>
      <c r="BK133" s="183">
        <f>SUM(BK134:BK136)</f>
        <v>0</v>
      </c>
    </row>
    <row r="134" spans="1:65" s="2" customFormat="1" ht="16.5" customHeight="1">
      <c r="A134" s="33"/>
      <c r="B134" s="34"/>
      <c r="C134" s="186" t="s">
        <v>163</v>
      </c>
      <c r="D134" s="186" t="s">
        <v>135</v>
      </c>
      <c r="E134" s="187" t="s">
        <v>472</v>
      </c>
      <c r="F134" s="188" t="s">
        <v>473</v>
      </c>
      <c r="G134" s="189" t="s">
        <v>258</v>
      </c>
      <c r="H134" s="190">
        <v>1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139</v>
      </c>
      <c r="AT134" s="198" t="s">
        <v>135</v>
      </c>
      <c r="AU134" s="198" t="s">
        <v>82</v>
      </c>
      <c r="AY134" s="16" t="s">
        <v>133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80</v>
      </c>
      <c r="BK134" s="199">
        <f>ROUND(I134*H134,2)</f>
        <v>0</v>
      </c>
      <c r="BL134" s="16" t="s">
        <v>139</v>
      </c>
      <c r="BM134" s="198" t="s">
        <v>182</v>
      </c>
    </row>
    <row r="135" spans="1:65" s="13" customFormat="1" ht="22.5">
      <c r="B135" s="200"/>
      <c r="C135" s="201"/>
      <c r="D135" s="202" t="s">
        <v>140</v>
      </c>
      <c r="E135" s="203" t="s">
        <v>1</v>
      </c>
      <c r="F135" s="204" t="s">
        <v>474</v>
      </c>
      <c r="G135" s="201"/>
      <c r="H135" s="205">
        <v>1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140</v>
      </c>
      <c r="AU135" s="211" t="s">
        <v>82</v>
      </c>
      <c r="AV135" s="13" t="s">
        <v>82</v>
      </c>
      <c r="AW135" s="13" t="s">
        <v>31</v>
      </c>
      <c r="AX135" s="13" t="s">
        <v>73</v>
      </c>
      <c r="AY135" s="211" t="s">
        <v>133</v>
      </c>
    </row>
    <row r="136" spans="1:65" s="14" customFormat="1" ht="11.25">
      <c r="B136" s="212"/>
      <c r="C136" s="213"/>
      <c r="D136" s="202" t="s">
        <v>140</v>
      </c>
      <c r="E136" s="214" t="s">
        <v>1</v>
      </c>
      <c r="F136" s="215" t="s">
        <v>143</v>
      </c>
      <c r="G136" s="213"/>
      <c r="H136" s="216">
        <v>1</v>
      </c>
      <c r="I136" s="217"/>
      <c r="J136" s="213"/>
      <c r="K136" s="213"/>
      <c r="L136" s="218"/>
      <c r="M136" s="239"/>
      <c r="N136" s="240"/>
      <c r="O136" s="240"/>
      <c r="P136" s="240"/>
      <c r="Q136" s="240"/>
      <c r="R136" s="240"/>
      <c r="S136" s="240"/>
      <c r="T136" s="241"/>
      <c r="AT136" s="222" t="s">
        <v>140</v>
      </c>
      <c r="AU136" s="222" t="s">
        <v>82</v>
      </c>
      <c r="AV136" s="14" t="s">
        <v>139</v>
      </c>
      <c r="AW136" s="14" t="s">
        <v>31</v>
      </c>
      <c r="AX136" s="14" t="s">
        <v>80</v>
      </c>
      <c r="AY136" s="222" t="s">
        <v>133</v>
      </c>
    </row>
    <row r="137" spans="1:65" s="2" customFormat="1" ht="6.95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ffAQlecdKRZrqgPRr0RzbmQY721WwLLGfh+mDfjVTCvU8FXL9u2iA7xwCB/cF01SmELKiJTl/773sl9vbn6rXg==" saltValue="U+KoQe6UTWOp/02bFhF5ENyHZ6UPZVqKnJk4pBTAt/RG2u2A0angvzSybpMoJvZ7jaNXf7pfUZQsvnvtLUZ1YQ==" spinCount="100000" sheet="1" objects="1" scenarios="1" formatColumns="0" formatRows="0" autoFilter="0"/>
  <autoFilter ref="C119:K136" xr:uid="{00000000-0009-0000-0000-000008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01.1 Hráz</vt:lpstr>
      <vt:lpstr>01 (1) - SO 01.2.1 Výpust...</vt:lpstr>
      <vt:lpstr>02 - SO 01.2.2 Výpust ved...</vt:lpstr>
      <vt:lpstr>03 - SO 01.3 Přelivy</vt:lpstr>
      <vt:lpstr>04 - SO 01.4 Pláň nádrže</vt:lpstr>
      <vt:lpstr>05 - SO 01.5 Tůně</vt:lpstr>
      <vt:lpstr>06 - SO 01.6 Meze</vt:lpstr>
      <vt:lpstr>08 - VRN</vt:lpstr>
      <vt:lpstr>'01 - SO 01.1 Hráz'!Názvy_tisku</vt:lpstr>
      <vt:lpstr>'01 (1) - SO 01.2.1 Výpust...'!Názvy_tisku</vt:lpstr>
      <vt:lpstr>'02 - SO 01.2.2 Výpust ved...'!Názvy_tisku</vt:lpstr>
      <vt:lpstr>'03 - SO 01.3 Přelivy'!Názvy_tisku</vt:lpstr>
      <vt:lpstr>'04 - SO 01.4 Pláň nádrže'!Názvy_tisku</vt:lpstr>
      <vt:lpstr>'05 - SO 01.5 Tůně'!Názvy_tisku</vt:lpstr>
      <vt:lpstr>'06 - SO 01.6 Meze'!Názvy_tisku</vt:lpstr>
      <vt:lpstr>'08 - VRN'!Názvy_tisku</vt:lpstr>
      <vt:lpstr>'Rekapitulace stavby'!Názvy_tisku</vt:lpstr>
      <vt:lpstr>'01 - SO 01.1 Hráz'!Oblast_tisku</vt:lpstr>
      <vt:lpstr>'01 (1) - SO 01.2.1 Výpust...'!Oblast_tisku</vt:lpstr>
      <vt:lpstr>'02 - SO 01.2.2 Výpust ved...'!Oblast_tisku</vt:lpstr>
      <vt:lpstr>'03 - SO 01.3 Přelivy'!Oblast_tisku</vt:lpstr>
      <vt:lpstr>'04 - SO 01.4 Pláň nádrže'!Oblast_tisku</vt:lpstr>
      <vt:lpstr>'05 - SO 01.5 Tůně'!Oblast_tisku</vt:lpstr>
      <vt:lpstr>'06 - SO 01.6 Meze'!Oblast_tisku</vt:lpstr>
      <vt:lpstr>'08 -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Radouchova</dc:creator>
  <cp:lastModifiedBy>Hiršová Martina Ing.</cp:lastModifiedBy>
  <dcterms:created xsi:type="dcterms:W3CDTF">2023-09-04T16:07:10Z</dcterms:created>
  <dcterms:modified xsi:type="dcterms:W3CDTF">2023-09-07T09:17:56Z</dcterms:modified>
</cp:coreProperties>
</file>